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BARB\Production Sale\2024 April Sale\KCC Data\"/>
    </mc:Choice>
  </mc:AlternateContent>
  <xr:revisionPtr revIDLastSave="0" documentId="13_ncr:1_{AE4C2462-78FB-400A-A230-6100A0EC0A5D}" xr6:coauthVersionLast="47" xr6:coauthVersionMax="47" xr10:uidLastSave="{00000000-0000-0000-0000-000000000000}"/>
  <bookViews>
    <workbookView xWindow="-108" yWindow="-108" windowWidth="23256" windowHeight="12576" xr2:uid="{83EBBED0-007D-4451-B7BF-72F2DCE1D832}"/>
  </bookViews>
  <sheets>
    <sheet name="KCC For Print" sheetId="1" r:id="rId1"/>
    <sheet name="EPDs" sheetId="2" r:id="rId2"/>
    <sheet name="Prices" sheetId="3" r:id="rId3"/>
  </sheets>
  <definedNames>
    <definedName name="EPDs">EPDs!$A$1:$DQ$18</definedName>
    <definedName name="Prices">Prices!$A$1:$AJ$19</definedName>
    <definedName name="_xlnm.Print_Titles" localSheetId="0">'KCC For Print'!$A:$C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D14" i="1"/>
  <c r="E14" i="1"/>
  <c r="G14" i="1"/>
  <c r="H14" i="1"/>
  <c r="I14" i="1"/>
  <c r="J14" i="1"/>
  <c r="K14" i="1"/>
  <c r="L14" i="1"/>
  <c r="N14" i="1"/>
  <c r="P14" i="1"/>
  <c r="R14" i="1"/>
  <c r="T14" i="1"/>
  <c r="V14" i="1"/>
  <c r="X14" i="1"/>
  <c r="Z14" i="1"/>
  <c r="AB14" i="1"/>
  <c r="AC14" i="1"/>
  <c r="AD14" i="1"/>
  <c r="AF14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5" i="3"/>
  <c r="A4" i="3"/>
  <c r="A3" i="3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<sst xmlns="http://schemas.openxmlformats.org/spreadsheetml/2006/main" count="793" uniqueCount="390">
  <si>
    <t>K202</t>
  </si>
  <si>
    <t>K205</t>
  </si>
  <si>
    <t>K209</t>
  </si>
  <si>
    <t>L002</t>
  </si>
  <si>
    <t>L047</t>
  </si>
  <si>
    <t>L067</t>
  </si>
  <si>
    <t>L073</t>
  </si>
  <si>
    <t>L076</t>
  </si>
  <si>
    <t>L105</t>
  </si>
  <si>
    <t>L113</t>
  </si>
  <si>
    <t>L125</t>
  </si>
  <si>
    <t>L131</t>
  </si>
  <si>
    <t>L142</t>
  </si>
  <si>
    <t>L154</t>
  </si>
  <si>
    <t>L170</t>
  </si>
  <si>
    <t>L179</t>
  </si>
  <si>
    <t>Breed</t>
  </si>
  <si>
    <t>Tag</t>
  </si>
  <si>
    <t>Base</t>
  </si>
  <si>
    <t>BD</t>
  </si>
  <si>
    <t>Reg#</t>
  </si>
  <si>
    <t>Sire</t>
  </si>
  <si>
    <t>BW</t>
  </si>
  <si>
    <t>WW</t>
  </si>
  <si>
    <t>YW</t>
  </si>
  <si>
    <t>ProS</t>
  </si>
  <si>
    <t>ProS%</t>
  </si>
  <si>
    <t>HB</t>
  </si>
  <si>
    <t>HB%</t>
  </si>
  <si>
    <t>GM</t>
  </si>
  <si>
    <t>GM%</t>
  </si>
  <si>
    <t>CED</t>
  </si>
  <si>
    <t>CED%</t>
  </si>
  <si>
    <t>BW%</t>
  </si>
  <si>
    <t>WW%</t>
  </si>
  <si>
    <t>YW%</t>
  </si>
  <si>
    <t>HPG</t>
  </si>
  <si>
    <t>HPG%</t>
  </si>
  <si>
    <t>Stay</t>
  </si>
  <si>
    <t>Stay%</t>
  </si>
  <si>
    <t>Marb</t>
  </si>
  <si>
    <t>Marb%</t>
  </si>
  <si>
    <t>REA</t>
  </si>
  <si>
    <t>REA%</t>
  </si>
  <si>
    <t>reg#</t>
  </si>
  <si>
    <t>name</t>
  </si>
  <si>
    <t>sex_a</t>
  </si>
  <si>
    <t>bday4</t>
  </si>
  <si>
    <t>id</t>
  </si>
  <si>
    <t>pfx</t>
  </si>
  <si>
    <t>Cat</t>
  </si>
  <si>
    <t>%b1</t>
  </si>
  <si>
    <t>clr</t>
  </si>
  <si>
    <t>hps</t>
  </si>
  <si>
    <t>mating</t>
  </si>
  <si>
    <t>bw</t>
  </si>
  <si>
    <t>bw_a</t>
  </si>
  <si>
    <t>bw_r</t>
  </si>
  <si>
    <t>ww_a</t>
  </si>
  <si>
    <t>ww_r</t>
  </si>
  <si>
    <t>yw_a</t>
  </si>
  <si>
    <t>yw_r</t>
  </si>
  <si>
    <t>adg</t>
  </si>
  <si>
    <t>adg_r</t>
  </si>
  <si>
    <t>wda</t>
  </si>
  <si>
    <t>wda_r</t>
  </si>
  <si>
    <t>hip</t>
  </si>
  <si>
    <t>frm</t>
  </si>
  <si>
    <t>scr</t>
  </si>
  <si>
    <t>scr_a</t>
  </si>
  <si>
    <t>mppa</t>
  </si>
  <si>
    <t>dmppa</t>
  </si>
  <si>
    <t>us_mb_a</t>
  </si>
  <si>
    <t>us_mb_r</t>
  </si>
  <si>
    <t>us_rea_a</t>
  </si>
  <si>
    <t>us_rea_r</t>
  </si>
  <si>
    <t>us_bf_a</t>
  </si>
  <si>
    <t>us_bf_r</t>
  </si>
  <si>
    <t>Parentage</t>
  </si>
  <si>
    <t>GenomicData</t>
  </si>
  <si>
    <t>herdbuilder</t>
  </si>
  <si>
    <t>herdbuilder_pr</t>
  </si>
  <si>
    <t>gridmaster</t>
  </si>
  <si>
    <t>gridmaster_pr</t>
  </si>
  <si>
    <t>epd_ced</t>
  </si>
  <si>
    <t>epd_ced_acc</t>
  </si>
  <si>
    <t>epd_ced_pr</t>
  </si>
  <si>
    <t>epd_bw</t>
  </si>
  <si>
    <t>epd_bw_acc</t>
  </si>
  <si>
    <t>epd_bw_pr</t>
  </si>
  <si>
    <t>epd_ww</t>
  </si>
  <si>
    <t>epd_ww_acc</t>
  </si>
  <si>
    <t>epd_ww_pr</t>
  </si>
  <si>
    <t>epd_yw</t>
  </si>
  <si>
    <t>epd_yw_acc</t>
  </si>
  <si>
    <t>epd_yw_pr</t>
  </si>
  <si>
    <t>epd_adg</t>
  </si>
  <si>
    <t>epd_adg_acc</t>
  </si>
  <si>
    <t>epd_adg_pr</t>
  </si>
  <si>
    <t>epd_dmi</t>
  </si>
  <si>
    <t>epd_dmi_acc</t>
  </si>
  <si>
    <t>epd_dmi_pr</t>
  </si>
  <si>
    <t>epd_milk</t>
  </si>
  <si>
    <t>epd_milk_acc</t>
  </si>
  <si>
    <t>epd_milk_pr</t>
  </si>
  <si>
    <t>epd_me</t>
  </si>
  <si>
    <t>epd_me_acc</t>
  </si>
  <si>
    <t>epd_me_pr</t>
  </si>
  <si>
    <t>epd_hpg</t>
  </si>
  <si>
    <t>epd_hpg_acc</t>
  </si>
  <si>
    <t>epd_hpg_pr</t>
  </si>
  <si>
    <t>epd_cem</t>
  </si>
  <si>
    <t>epd_cem_acc</t>
  </si>
  <si>
    <t>epd_cem_pr</t>
  </si>
  <si>
    <t>epd_stay</t>
  </si>
  <si>
    <t>epd_stay_acc</t>
  </si>
  <si>
    <t>epd_stay_pr</t>
  </si>
  <si>
    <t>epd_marb</t>
  </si>
  <si>
    <t>epd_marb_acc</t>
  </si>
  <si>
    <t>epd_marb_pr</t>
  </si>
  <si>
    <t>epd_yg</t>
  </si>
  <si>
    <t>epd_yg_acc</t>
  </si>
  <si>
    <t>epd_yg_pr</t>
  </si>
  <si>
    <t>epd_cw</t>
  </si>
  <si>
    <t>epd_cw_acc</t>
  </si>
  <si>
    <t>epd_cw_pr</t>
  </si>
  <si>
    <t>epd_rea</t>
  </si>
  <si>
    <t>epd_rea_acc</t>
  </si>
  <si>
    <t>epd_rea_pr</t>
  </si>
  <si>
    <t>epd_fat</t>
  </si>
  <si>
    <t>epd_fat_acc</t>
  </si>
  <si>
    <t>epd_fat_pr</t>
  </si>
  <si>
    <t>sire_reg#</t>
  </si>
  <si>
    <t>sire_name</t>
  </si>
  <si>
    <t>dam_reg#</t>
  </si>
  <si>
    <t>dam_bdate</t>
  </si>
  <si>
    <t>dam_name</t>
  </si>
  <si>
    <t>ss_reg</t>
  </si>
  <si>
    <t>ss_name</t>
  </si>
  <si>
    <t>sd_reg</t>
  </si>
  <si>
    <t>sd_name</t>
  </si>
  <si>
    <t>ds_reg</t>
  </si>
  <si>
    <t>ds_name</t>
  </si>
  <si>
    <t>dd_reg</t>
  </si>
  <si>
    <t>dd_name</t>
  </si>
  <si>
    <t>sss_reg</t>
  </si>
  <si>
    <t>sss_name</t>
  </si>
  <si>
    <t>ssd_reg</t>
  </si>
  <si>
    <t>ssd_name</t>
  </si>
  <si>
    <t>sds_reg</t>
  </si>
  <si>
    <t>sds_name</t>
  </si>
  <si>
    <t>sdd_reg</t>
  </si>
  <si>
    <t>sdd_name</t>
  </si>
  <si>
    <t>dss_reg</t>
  </si>
  <si>
    <t>dss_name</t>
  </si>
  <si>
    <t>dsd_reg</t>
  </si>
  <si>
    <t>dsd_name</t>
  </si>
  <si>
    <t>dds_reg</t>
  </si>
  <si>
    <t>dds_name</t>
  </si>
  <si>
    <t>ddd_reg</t>
  </si>
  <si>
    <t>ddd_name</t>
  </si>
  <si>
    <t>owner_name</t>
  </si>
  <si>
    <t>1KCC L002</t>
  </si>
  <si>
    <t>B</t>
  </si>
  <si>
    <t>03-02-2023</t>
  </si>
  <si>
    <t>1KCC</t>
  </si>
  <si>
    <t>A</t>
  </si>
  <si>
    <t>100% AR</t>
  </si>
  <si>
    <t>P</t>
  </si>
  <si>
    <t>ET</t>
  </si>
  <si>
    <t>Sire and Dam qualify.</t>
  </si>
  <si>
    <t>GGP</t>
  </si>
  <si>
    <t>KCC EMPEROR 3102-726</t>
  </si>
  <si>
    <t>02-27-2014</t>
  </si>
  <si>
    <t>424 1KCC</t>
  </si>
  <si>
    <t>5L DEFENDER 560-30Z</t>
  </si>
  <si>
    <t>3102 1KCC</t>
  </si>
  <si>
    <t>HXC CONQUEST 4405P</t>
  </si>
  <si>
    <t>1KCC   647</t>
  </si>
  <si>
    <t>5L ADVOCATE 817-14W</t>
  </si>
  <si>
    <t>5L BLACK ADINA 525-560</t>
  </si>
  <si>
    <t>5L DIRECT KING 1337-281Y</t>
  </si>
  <si>
    <t>MISS KCC NO EQUAL 211</t>
  </si>
  <si>
    <t>BECKTON JULIAN GG B571</t>
  </si>
  <si>
    <t>HXC ELLIE MAY MA638</t>
  </si>
  <si>
    <t>KCC SWITCHBLADE 700-403</t>
  </si>
  <si>
    <t>KCC AHAB 913</t>
  </si>
  <si>
    <t>KNIEBEL FARMS</t>
  </si>
  <si>
    <t>1KCC L047</t>
  </si>
  <si>
    <t>02-27-2023</t>
  </si>
  <si>
    <t>AI</t>
  </si>
  <si>
    <t>COLLIER FINISHED PRODUCT</t>
  </si>
  <si>
    <t>02-25-2019</t>
  </si>
  <si>
    <t>MISS KCC SALUTE 613-926</t>
  </si>
  <si>
    <t>COLLIER FINAL PRODUCT B389</t>
  </si>
  <si>
    <t>COLLIER AMY B385</t>
  </si>
  <si>
    <t>HXC SALUTE 5500C</t>
  </si>
  <si>
    <t>CONNEALY FINAL PRODUCT</t>
  </si>
  <si>
    <t>ANDRAS AMY B121</t>
  </si>
  <si>
    <t>HOOVER DAM</t>
  </si>
  <si>
    <t>LEACHMAN PLEDGE A282Z</t>
  </si>
  <si>
    <t>HXC 023X</t>
  </si>
  <si>
    <t>MUSHRUSH IMPRESSIVE CA U236</t>
  </si>
  <si>
    <t>499 1KCC</t>
  </si>
  <si>
    <t>1KCC L067</t>
  </si>
  <si>
    <t>03-04-2023</t>
  </si>
  <si>
    <t>NATURAL</t>
  </si>
  <si>
    <t>KCC STOCKMARKET 631-J079</t>
  </si>
  <si>
    <t>03-12-2021</t>
  </si>
  <si>
    <t>1KCC J116</t>
  </si>
  <si>
    <t>BIEBER CL STOCKMARKET E119</t>
  </si>
  <si>
    <t>KCC EXCALIBUR 542-1904</t>
  </si>
  <si>
    <t>KCC MISS NORSE KING 151-544</t>
  </si>
  <si>
    <t>PIE STOCKMAN 4051</t>
  </si>
  <si>
    <t>BIEBER CL ADELLE 475C</t>
  </si>
  <si>
    <t>LJC NEXUS 554A</t>
  </si>
  <si>
    <t>160 1KCC</t>
  </si>
  <si>
    <t>KCC EXCELLENCE 139-774</t>
  </si>
  <si>
    <t>KCC MISS PINNACLE 925-542</t>
  </si>
  <si>
    <t>5L NORSEMAN KING 2291</t>
  </si>
  <si>
    <t>151 1KCC</t>
  </si>
  <si>
    <t>1KCC L076</t>
  </si>
  <si>
    <t>03-05-2023</t>
  </si>
  <si>
    <t>42.2% AR 55% SM 0.4% DS 0.4% TA 2.1% XX</t>
  </si>
  <si>
    <t>HSF CARDINAL 133G</t>
  </si>
  <si>
    <t>02-18-2020</t>
  </si>
  <si>
    <t>KCC MISS PINNACLE 893-H035</t>
  </si>
  <si>
    <t>IR IMPERIAL D948</t>
  </si>
  <si>
    <t>HSF MISS SKY 59S 64Z</t>
  </si>
  <si>
    <t>KCC PINNACLE 949-109</t>
  </si>
  <si>
    <t>KCC MISS ALL ABOARD 117-893</t>
  </si>
  <si>
    <t>IR IMPERIAL B772</t>
  </si>
  <si>
    <t>IR MS DUAL FOCUS W086</t>
  </si>
  <si>
    <t>ER BIG SKY 545B</t>
  </si>
  <si>
    <t>HSF FORTUNATAS QUO 59S</t>
  </si>
  <si>
    <t>949 1KCC</t>
  </si>
  <si>
    <t>WS ALL ABOARD B80</t>
  </si>
  <si>
    <t>117 1KCC</t>
  </si>
  <si>
    <t>1KCC L105</t>
  </si>
  <si>
    <t>03-14-2023</t>
  </si>
  <si>
    <t>54.7% AR 42.9% SM 0.4% DS 0.4% TA 1.7% XX</t>
  </si>
  <si>
    <t>03-06-2019</t>
  </si>
  <si>
    <t>MISS KCC REVIVAL  938-959</t>
  </si>
  <si>
    <t>BROWN CCFP REVIVAL D6685</t>
  </si>
  <si>
    <t>938 1KCC</t>
  </si>
  <si>
    <t>BROWN JYJ REDEMPTION Y1334</t>
  </si>
  <si>
    <t>A-1 RUBY 522W</t>
  </si>
  <si>
    <t>KCC WIDE LOAD 323-719</t>
  </si>
  <si>
    <t>1KCC L112</t>
  </si>
  <si>
    <t>03-16-2023</t>
  </si>
  <si>
    <t>L112</t>
  </si>
  <si>
    <t>KCC JESTER 470-J073</t>
  </si>
  <si>
    <t>03-29-2019</t>
  </si>
  <si>
    <t>MISS KCC REVIVAL 470-1929</t>
  </si>
  <si>
    <t>BIEBER SPARTACUS G610</t>
  </si>
  <si>
    <t>470 1KCC</t>
  </si>
  <si>
    <t>BIEBER SPARTACUS A193</t>
  </si>
  <si>
    <t>BIEBER BELGA 345X</t>
  </si>
  <si>
    <t>162 1KCC</t>
  </si>
  <si>
    <t>1KCC L113</t>
  </si>
  <si>
    <t>03-01-2023</t>
  </si>
  <si>
    <t>89.1% AR 10.4% SM 0.5% XX</t>
  </si>
  <si>
    <t>KCC JEALOUS 997-J110</t>
  </si>
  <si>
    <t>03-11-2020</t>
  </si>
  <si>
    <t>KCC MISS FAROUT 1715-H122</t>
  </si>
  <si>
    <t>KCC EXCLAIM 443-960</t>
  </si>
  <si>
    <t>MISS KCC BULLET 423-997</t>
  </si>
  <si>
    <t>1KCC 1715</t>
  </si>
  <si>
    <t>443 1KCC</t>
  </si>
  <si>
    <t>RFS BULLETPROOF B42</t>
  </si>
  <si>
    <t>423 1KCC</t>
  </si>
  <si>
    <t>068 1KCC</t>
  </si>
  <si>
    <t>1KCC L125</t>
  </si>
  <si>
    <t>03-20-2023</t>
  </si>
  <si>
    <t>03-11-2021</t>
  </si>
  <si>
    <t>1KCC J112</t>
  </si>
  <si>
    <t>KCC MISS HARDDRIVE 464-1832</t>
  </si>
  <si>
    <t>BIEBER HARD DRIVE C222</t>
  </si>
  <si>
    <t>464 1KCC</t>
  </si>
  <si>
    <t>1KCC L131</t>
  </si>
  <si>
    <t>03-22-2023</t>
  </si>
  <si>
    <t>02-23-2020</t>
  </si>
  <si>
    <t>KCC MISS DOMAIN 511-H052</t>
  </si>
  <si>
    <t>3SCC DOMAIN A163</t>
  </si>
  <si>
    <t>KCC MISS NEXUS 328-511</t>
  </si>
  <si>
    <t>BECKTON DOMINOR T122 Z1</t>
  </si>
  <si>
    <t>3SCC EUCLA X723</t>
  </si>
  <si>
    <t>328 1KCC</t>
  </si>
  <si>
    <t>1KCC L142</t>
  </si>
  <si>
    <t>03-27-2023</t>
  </si>
  <si>
    <t>KCC JUDGE 258-J058</t>
  </si>
  <si>
    <t>02-27-2018</t>
  </si>
  <si>
    <t>KCC MISS ATOMIC 404-871</t>
  </si>
  <si>
    <t>KCC REVEREND 117-932</t>
  </si>
  <si>
    <t>258 1KCC</t>
  </si>
  <si>
    <t>BIEBER CL ATOMIC C218</t>
  </si>
  <si>
    <t>404 1KCC</t>
  </si>
  <si>
    <t>KCC MIKE 2105</t>
  </si>
  <si>
    <t>831 1KCC</t>
  </si>
  <si>
    <t>ANDRAS FUSION R236</t>
  </si>
  <si>
    <t>BIEBER DATELINE 308Y</t>
  </si>
  <si>
    <t>257 1KCC</t>
  </si>
  <si>
    <t>1KCC L154</t>
  </si>
  <si>
    <t>04-01-2023</t>
  </si>
  <si>
    <t>KCC JAGGER 1702-J098</t>
  </si>
  <si>
    <t>02-14-2020</t>
  </si>
  <si>
    <t>KCC MISS EXCEL 851-H028</t>
  </si>
  <si>
    <t>1KCC 1702</t>
  </si>
  <si>
    <t>KCC MISS SILVERBOW 591-851</t>
  </si>
  <si>
    <t>308 1KCC</t>
  </si>
  <si>
    <t>LJC MERLIN 937Z</t>
  </si>
  <si>
    <t>139 1KCC</t>
  </si>
  <si>
    <t>FEDDES SILVER BOW B226</t>
  </si>
  <si>
    <t>KCC MISS ABRAHAM 106-591</t>
  </si>
  <si>
    <t>1KCC L170</t>
  </si>
  <si>
    <t>04-09-2023</t>
  </si>
  <si>
    <t>02-12-2019</t>
  </si>
  <si>
    <t>MISS KCC PINN 716-911</t>
  </si>
  <si>
    <t>1KCC 716</t>
  </si>
  <si>
    <t>KCC MISS GRD 531-582</t>
  </si>
  <si>
    <t>1KCC L179</t>
  </si>
  <si>
    <t>04-30-2023</t>
  </si>
  <si>
    <t>02-24-2020</t>
  </si>
  <si>
    <t>KCC MISS PINNACLE 716-H054</t>
  </si>
  <si>
    <t>1KCC K202</t>
  </si>
  <si>
    <t>09-14-2022</t>
  </si>
  <si>
    <t>KCC EMPEROR 509-H111</t>
  </si>
  <si>
    <t>02-05-2016</t>
  </si>
  <si>
    <t>KCC MISS PINNACLE 3102-509</t>
  </si>
  <si>
    <t>ANDRAS NEW DIRECTION R240</t>
  </si>
  <si>
    <t>416 1KCC</t>
  </si>
  <si>
    <t>ANDRAS IN FOCUS B152</t>
  </si>
  <si>
    <t>ANDRAS KURUBA B111</t>
  </si>
  <si>
    <t>LSF BOXED BEEF 9063W</t>
  </si>
  <si>
    <t>1KCC   651</t>
  </si>
  <si>
    <t>1KCC K205</t>
  </si>
  <si>
    <t>09-21-2022</t>
  </si>
  <si>
    <t>03-21-2016</t>
  </si>
  <si>
    <t>KCC BEST BET 102-446</t>
  </si>
  <si>
    <t>965 1KCC</t>
  </si>
  <si>
    <t>102 1KCC</t>
  </si>
  <si>
    <t>KCC MONU 2023</t>
  </si>
  <si>
    <t>1KCC K209</t>
  </si>
  <si>
    <t>09-24-2022</t>
  </si>
  <si>
    <t>KCC EMPEROR 1405-H102</t>
  </si>
  <si>
    <t>03-20-2017</t>
  </si>
  <si>
    <t>1405 1KCC</t>
  </si>
  <si>
    <t>5L GET R DONE 416-88Y</t>
  </si>
  <si>
    <t>KCC MISS LANCER 2029-524</t>
  </si>
  <si>
    <t>C-BAR ANTICIPATION 101W</t>
  </si>
  <si>
    <t>171 1KCC</t>
  </si>
  <si>
    <t>price</t>
  </si>
  <si>
    <t xml:space="preserve"> </t>
  </si>
  <si>
    <t>BULL TATTOO</t>
  </si>
  <si>
    <t>RIGHT CHOICE</t>
  </si>
  <si>
    <t>hb</t>
  </si>
  <si>
    <t>gm</t>
  </si>
  <si>
    <t>ced</t>
  </si>
  <si>
    <t>ww</t>
  </si>
  <si>
    <t>yw</t>
  </si>
  <si>
    <t>milk</t>
  </si>
  <si>
    <t>hpg</t>
  </si>
  <si>
    <t>stay</t>
  </si>
  <si>
    <t>marb</t>
  </si>
  <si>
    <t>rea</t>
  </si>
  <si>
    <t>Tattoo</t>
  </si>
  <si>
    <t>OLDER BULLS</t>
  </si>
  <si>
    <t>YEARLINGS</t>
  </si>
  <si>
    <t>ATM</t>
  </si>
  <si>
    <t>4G+</t>
  </si>
  <si>
    <t>MISS KCC EXCALIBUR 544-J116</t>
  </si>
  <si>
    <t>stockmarket j060</t>
  </si>
  <si>
    <t>5G+</t>
  </si>
  <si>
    <t>5G+ ACE</t>
  </si>
  <si>
    <t>MISS KCC HD 1832-J112</t>
  </si>
  <si>
    <t>ACE</t>
  </si>
  <si>
    <t xml:space="preserve">      </t>
  </si>
  <si>
    <t>MGS</t>
  </si>
  <si>
    <t>n/a</t>
  </si>
  <si>
    <t>18 MO RED ANGUS</t>
  </si>
  <si>
    <t>YEARLING RED ANGUS</t>
  </si>
  <si>
    <t>63% SM</t>
  </si>
  <si>
    <t>45% SM</t>
  </si>
  <si>
    <t>11% SM</t>
  </si>
  <si>
    <t>Performance</t>
  </si>
  <si>
    <t>EPDs</t>
  </si>
  <si>
    <t>Carcass EPDs</t>
  </si>
  <si>
    <t>Calving</t>
  </si>
  <si>
    <t>****</t>
  </si>
  <si>
    <t>YEARLING RED SmAN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</si>
</sst>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indexed="8"/>
      <name val="Aptos Narrow"/>
      <family val="2"/>
      <scheme val="minor"/>
    </font>
    <font>
      <sz val="11"/>
      <color indexed="8"/>
      <name val="Aptos Narrow"/>
      <family val="2"/>
      <scheme val="minor"/>
    </font>
    <font>
      <b/>
      <sz val="11"/>
      <color theme="3" tint="0.249977111117893"/>
      <name val="Aptos Narrow"/>
      <family val="2"/>
      <scheme val="minor"/>
    </font>
    <font>
      <sz val="11"/>
      <color theme="3" tint="9.9978637043366805E-2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165" fontId="0" fillId="0" borderId="0" xfId="1" applyNumberFormat="1" applyFont="1"/>
    <xf numFmtId="0" fontId="0" fillId="0" borderId="0" xfId="0" applyAlignment="1">
      <alignment horizontal="center"/>
    </xf>
    <xf numFmtId="165" fontId="0" fillId="0" borderId="1" xfId="1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5" fontId="2" fillId="0" borderId="0" xfId="1" applyNumberFormat="1" applyFont="1"/>
    <xf numFmtId="165" fontId="5" fillId="0" borderId="0" xfId="1" applyNumberFormat="1" applyFont="1" applyAlignment="1">
      <alignment horizontal="left" vertical="center"/>
    </xf>
    <xf numFmtId="165" fontId="6" fillId="0" borderId="1" xfId="1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19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C80E1-6D3C-4179-8FEB-3E2A2F45EBB6}">
  <dimension ref="A4:AG25"/>
  <sheetViews>
    <sheetView tabSelected="1" workbookViewId="0">
      <selection activeCell="A22" sqref="A22"/>
    </sheetView>
  </sheetViews>
  <sheetFormatPr defaultRowHeight="14.4" x14ac:dyDescent="0.3"/>
  <cols>
    <col min="1" max="1" width="9.109375" style="6" customWidth="1"/>
    <col min="2" max="2" width="7.33203125" customWidth="1"/>
    <col min="3" max="3" width="6.44140625" customWidth="1"/>
    <col min="4" max="4" width="8.109375" bestFit="1" customWidth="1"/>
    <col min="5" max="5" width="10.33203125" bestFit="1" customWidth="1"/>
    <col min="7" max="7" width="24" customWidth="1"/>
    <col min="8" max="8" width="25.44140625" customWidth="1"/>
    <col min="9" max="11" width="6.6640625" style="7" customWidth="1"/>
    <col min="12" max="12" width="6" style="7" customWidth="1"/>
    <col min="13" max="13" width="6" style="7" hidden="1" customWidth="1"/>
    <col min="14" max="14" width="6" style="7" customWidth="1"/>
    <col min="15" max="15" width="6" style="7" hidden="1" customWidth="1"/>
    <col min="16" max="16" width="6" style="7" customWidth="1"/>
    <col min="17" max="17" width="6" style="7" hidden="1" customWidth="1"/>
    <col min="18" max="18" width="6" style="7" customWidth="1"/>
    <col min="19" max="19" width="6" style="7" hidden="1" customWidth="1"/>
    <col min="20" max="20" width="6" style="7" customWidth="1"/>
    <col min="21" max="21" width="6" style="7" hidden="1" customWidth="1"/>
    <col min="22" max="22" width="6" style="7" customWidth="1"/>
    <col min="23" max="23" width="6" style="7" hidden="1" customWidth="1"/>
    <col min="24" max="24" width="6" style="7" customWidth="1"/>
    <col min="25" max="25" width="6" style="7" hidden="1" customWidth="1"/>
    <col min="26" max="26" width="6" style="7" customWidth="1"/>
    <col min="27" max="27" width="6" style="7" hidden="1" customWidth="1"/>
    <col min="28" max="28" width="6" style="7" customWidth="1"/>
    <col min="29" max="29" width="6" style="7" hidden="1" customWidth="1"/>
    <col min="30" max="30" width="6" style="7" customWidth="1"/>
    <col min="31" max="31" width="6" style="7" hidden="1" customWidth="1"/>
    <col min="32" max="32" width="6" style="7" customWidth="1"/>
    <col min="33" max="33" width="5.77734375" hidden="1" customWidth="1"/>
  </cols>
  <sheetData>
    <row r="4" spans="1:33" x14ac:dyDescent="0.3">
      <c r="A4" s="20" t="s">
        <v>379</v>
      </c>
      <c r="I4" s="13" t="s">
        <v>384</v>
      </c>
      <c r="J4" s="13"/>
      <c r="K4" s="13"/>
      <c r="L4" s="13" t="s">
        <v>385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5" t="s">
        <v>386</v>
      </c>
      <c r="AE4" s="16"/>
      <c r="AF4" s="17"/>
      <c r="AG4" s="14"/>
    </row>
    <row r="5" spans="1:33" x14ac:dyDescent="0.3">
      <c r="A5" s="8" t="s">
        <v>18</v>
      </c>
      <c r="B5" s="10" t="s">
        <v>17</v>
      </c>
      <c r="C5" s="9" t="s">
        <v>387</v>
      </c>
      <c r="D5" s="9" t="s">
        <v>16</v>
      </c>
      <c r="E5" s="9" t="s">
        <v>19</v>
      </c>
      <c r="F5" s="9" t="s">
        <v>20</v>
      </c>
      <c r="G5" s="9" t="s">
        <v>21</v>
      </c>
      <c r="H5" s="9" t="s">
        <v>377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 t="s">
        <v>22</v>
      </c>
      <c r="U5" s="10" t="s">
        <v>33</v>
      </c>
      <c r="V5" s="10" t="s">
        <v>23</v>
      </c>
      <c r="W5" s="10" t="s">
        <v>34</v>
      </c>
      <c r="X5" s="10" t="s">
        <v>24</v>
      </c>
      <c r="Y5" s="10" t="s">
        <v>35</v>
      </c>
      <c r="Z5" s="10" t="s">
        <v>36</v>
      </c>
      <c r="AA5" s="10" t="s">
        <v>37</v>
      </c>
      <c r="AB5" s="10" t="s">
        <v>38</v>
      </c>
      <c r="AC5" s="10" t="s">
        <v>39</v>
      </c>
      <c r="AD5" s="10" t="s">
        <v>40</v>
      </c>
      <c r="AE5" s="10" t="s">
        <v>41</v>
      </c>
      <c r="AF5" s="10" t="s">
        <v>42</v>
      </c>
      <c r="AG5" s="9" t="s">
        <v>43</v>
      </c>
    </row>
    <row r="6" spans="1:33" x14ac:dyDescent="0.3">
      <c r="A6" s="11">
        <v>6250</v>
      </c>
      <c r="B6" s="12" t="s">
        <v>0</v>
      </c>
      <c r="C6" s="12"/>
      <c r="D6" s="9" t="str">
        <f>VLOOKUP($B6,EPDs,9,FALSE)</f>
        <v>100% AR</v>
      </c>
      <c r="E6" s="9" t="str">
        <f>VLOOKUP($B6,EPDs,5,FALSE)</f>
        <v>09-14-2022</v>
      </c>
      <c r="F6" s="10">
        <f>VLOOKUP($B6,EPDs,2,FALSE)</f>
        <v>4716059</v>
      </c>
      <c r="G6" s="9" t="str">
        <f>VLOOKUP($B6,EPDs,93,FALSE)</f>
        <v>KCC EMPEROR 509-H111</v>
      </c>
      <c r="H6" s="9" t="str">
        <f>VLOOKUP($B6,EPDs,102,FALSE)</f>
        <v>ANDRAS NEW DIRECTION R240</v>
      </c>
      <c r="I6" s="10">
        <f>VLOOKUP($B6,EPDs,14,FALSE)</f>
        <v>81</v>
      </c>
      <c r="J6" s="10">
        <f>VLOOKUP($B6,EPDs,16,FALSE)</f>
        <v>574</v>
      </c>
      <c r="K6" s="10">
        <f>VLOOKUP($B6,EPDs,18,FALSE)</f>
        <v>1021</v>
      </c>
      <c r="L6" s="10">
        <f>VLOOKUP($B6,EPDs,38,FALSE)</f>
        <v>77</v>
      </c>
      <c r="M6" s="10">
        <f>VLOOKUP($B6,EPDs,39,FALSE)</f>
        <v>72</v>
      </c>
      <c r="N6" s="10">
        <f>VLOOKUP($B6,EPDs,40,FALSE)</f>
        <v>39</v>
      </c>
      <c r="O6" s="10">
        <f>VLOOKUP($B6,EPDs,41,FALSE)</f>
        <v>74</v>
      </c>
      <c r="P6" s="10">
        <f>VLOOKUP($B6,EPDs,42,FALSE)</f>
        <v>38</v>
      </c>
      <c r="Q6" s="10">
        <f>VLOOKUP($B6,EPDs,43,FALSE)</f>
        <v>51</v>
      </c>
      <c r="R6" s="10">
        <f>VLOOKUP($B6,EPDs,44,FALSE)</f>
        <v>14</v>
      </c>
      <c r="S6" s="10">
        <f>VLOOKUP($B6,EPDs,46,FALSE)</f>
        <v>30</v>
      </c>
      <c r="T6" s="10">
        <f>VLOOKUP($B6,EPDs,47,FALSE)</f>
        <v>-1.8</v>
      </c>
      <c r="U6" s="10">
        <f>VLOOKUP($B6,EPDs,49,FALSE)</f>
        <v>51</v>
      </c>
      <c r="V6" s="10">
        <f>VLOOKUP($B6,EPDs,50,FALSE)</f>
        <v>69</v>
      </c>
      <c r="W6" s="10">
        <f>VLOOKUP($B6,EPDs,52,FALSE)</f>
        <v>22</v>
      </c>
      <c r="X6" s="10">
        <f>VLOOKUP($B6,EPDs,53,FALSE)</f>
        <v>113</v>
      </c>
      <c r="Y6" s="10">
        <f>VLOOKUP($B6,EPDs,55,FALSE)</f>
        <v>19</v>
      </c>
      <c r="Z6" s="10">
        <f>VLOOKUP($B6,EPDs,68,FALSE)</f>
        <v>11</v>
      </c>
      <c r="AA6" s="10">
        <f>VLOOKUP($B6,EPDs,70,FALSE)</f>
        <v>54</v>
      </c>
      <c r="AB6" s="10">
        <f>VLOOKUP($B6,EPDs,74,FALSE)</f>
        <v>13</v>
      </c>
      <c r="AC6" s="10">
        <f>VLOOKUP($B6,EPDs,76,FALSE)</f>
        <v>76</v>
      </c>
      <c r="AD6" s="10">
        <f>VLOOKUP($B6,EPDs,77,FALSE)</f>
        <v>0.55000000000000004</v>
      </c>
      <c r="AE6" s="10">
        <f>VLOOKUP($B6,EPDs,79,FALSE)</f>
        <v>24</v>
      </c>
      <c r="AF6" s="10">
        <f>VLOOKUP($B6,EPDs,86,FALSE)</f>
        <v>-0.09</v>
      </c>
      <c r="AG6" s="9">
        <f>VLOOKUP($B6,EPDs,88,FALSE)</f>
        <v>91</v>
      </c>
    </row>
    <row r="7" spans="1:33" x14ac:dyDescent="0.3">
      <c r="A7" s="11">
        <v>7000</v>
      </c>
      <c r="B7" s="12" t="s">
        <v>1</v>
      </c>
      <c r="C7" s="12"/>
      <c r="D7" s="9" t="str">
        <f>VLOOKUP($B7,EPDs,9,FALSE)</f>
        <v>100% AR</v>
      </c>
      <c r="E7" s="9" t="str">
        <f>VLOOKUP($B7,EPDs,5,FALSE)</f>
        <v>09-21-2022</v>
      </c>
      <c r="F7" s="10">
        <f>VLOOKUP($B7,EPDs,2,FALSE)</f>
        <v>4716061</v>
      </c>
      <c r="G7" s="9" t="str">
        <f>VLOOKUP($B7,EPDs,93,FALSE)</f>
        <v>KCC EMPEROR 509-H111</v>
      </c>
      <c r="H7" s="9" t="str">
        <f>VLOOKUP($B7,EPDs,102,FALSE)</f>
        <v>KCC BEST BET 102-446</v>
      </c>
      <c r="I7" s="10">
        <f>VLOOKUP($B7,EPDs,14,FALSE)</f>
        <v>89</v>
      </c>
      <c r="J7" s="10">
        <f>VLOOKUP($B7,EPDs,16,FALSE)</f>
        <v>581</v>
      </c>
      <c r="K7" s="10">
        <f>VLOOKUP($B7,EPDs,18,FALSE)</f>
        <v>1045</v>
      </c>
      <c r="L7" s="10">
        <f>VLOOKUP($B7,EPDs,38,FALSE)</f>
        <v>90</v>
      </c>
      <c r="M7" s="10">
        <f>VLOOKUP($B7,EPDs,39,FALSE)</f>
        <v>50</v>
      </c>
      <c r="N7" s="10">
        <f>VLOOKUP($B7,EPDs,40,FALSE)</f>
        <v>42</v>
      </c>
      <c r="O7" s="10">
        <f>VLOOKUP($B7,EPDs,41,FALSE)</f>
        <v>69</v>
      </c>
      <c r="P7" s="10">
        <f>VLOOKUP($B7,EPDs,42,FALSE)</f>
        <v>48</v>
      </c>
      <c r="Q7" s="10">
        <f>VLOOKUP($B7,EPDs,43,FALSE)</f>
        <v>30</v>
      </c>
      <c r="R7" s="10">
        <f>VLOOKUP($B7,EPDs,44,FALSE)</f>
        <v>8</v>
      </c>
      <c r="S7" s="10">
        <f>VLOOKUP($B7,EPDs,46,FALSE)</f>
        <v>94</v>
      </c>
      <c r="T7" s="10">
        <f>VLOOKUP($B7,EPDs,47,FALSE)</f>
        <v>1.4</v>
      </c>
      <c r="U7" s="10">
        <f>VLOOKUP($B7,EPDs,49,FALSE)</f>
        <v>95</v>
      </c>
      <c r="V7" s="10">
        <f>VLOOKUP($B7,EPDs,50,FALSE)</f>
        <v>77</v>
      </c>
      <c r="W7" s="10">
        <f>VLOOKUP($B7,EPDs,52,FALSE)</f>
        <v>6</v>
      </c>
      <c r="X7" s="10">
        <f>VLOOKUP($B7,EPDs,53,FALSE)</f>
        <v>120</v>
      </c>
      <c r="Y7" s="10">
        <f>VLOOKUP($B7,EPDs,55,FALSE)</f>
        <v>10</v>
      </c>
      <c r="Z7" s="10">
        <f>VLOOKUP($B7,EPDs,68,FALSE)</f>
        <v>11</v>
      </c>
      <c r="AA7" s="10">
        <f>VLOOKUP($B7,EPDs,70,FALSE)</f>
        <v>59</v>
      </c>
      <c r="AB7" s="10">
        <f>VLOOKUP($B7,EPDs,74,FALSE)</f>
        <v>15</v>
      </c>
      <c r="AC7" s="10">
        <f>VLOOKUP($B7,EPDs,76,FALSE)</f>
        <v>51</v>
      </c>
      <c r="AD7" s="10">
        <f>VLOOKUP($B7,EPDs,77,FALSE)</f>
        <v>0.67</v>
      </c>
      <c r="AE7" s="10">
        <f>VLOOKUP($B7,EPDs,79,FALSE)</f>
        <v>11</v>
      </c>
      <c r="AF7" s="10">
        <f>VLOOKUP($B7,EPDs,86,FALSE)</f>
        <v>0.18</v>
      </c>
      <c r="AG7" s="9">
        <f>VLOOKUP($B7,EPDs,88,FALSE)</f>
        <v>41</v>
      </c>
    </row>
    <row r="8" spans="1:33" x14ac:dyDescent="0.3">
      <c r="A8" s="11">
        <v>5500</v>
      </c>
      <c r="B8" s="12" t="s">
        <v>2</v>
      </c>
      <c r="C8" s="12"/>
      <c r="D8" s="9" t="str">
        <f>VLOOKUP($B8,EPDs,9,FALSE)</f>
        <v>100% AR</v>
      </c>
      <c r="E8" s="9" t="str">
        <f>VLOOKUP($B8,EPDs,5,FALSE)</f>
        <v>09-24-2022</v>
      </c>
      <c r="F8" s="10">
        <f>VLOOKUP($B8,EPDs,2,FALSE)</f>
        <v>4716063</v>
      </c>
      <c r="G8" s="9" t="str">
        <f>VLOOKUP($B8,EPDs,93,FALSE)</f>
        <v>KCC EMPEROR 1405-H102</v>
      </c>
      <c r="H8" s="9" t="str">
        <f>VLOOKUP($B8,EPDs,102,FALSE)</f>
        <v>HXC SALUTE 5500C</v>
      </c>
      <c r="I8" s="10">
        <f>VLOOKUP($B8,EPDs,14,FALSE)</f>
        <v>85</v>
      </c>
      <c r="J8" s="10">
        <f>VLOOKUP($B8,EPDs,16,FALSE)</f>
        <v>525</v>
      </c>
      <c r="K8" s="10">
        <f>VLOOKUP($B8,EPDs,18,FALSE)</f>
        <v>963</v>
      </c>
      <c r="L8" s="10">
        <f>VLOOKUP($B8,EPDs,38,FALSE)</f>
        <v>107</v>
      </c>
      <c r="M8" s="10">
        <f>VLOOKUP($B8,EPDs,39,FALSE)</f>
        <v>24</v>
      </c>
      <c r="N8" s="10">
        <f>VLOOKUP($B8,EPDs,40,FALSE)</f>
        <v>50</v>
      </c>
      <c r="O8" s="10">
        <f>VLOOKUP($B8,EPDs,41,FALSE)</f>
        <v>54</v>
      </c>
      <c r="P8" s="10">
        <f>VLOOKUP($B8,EPDs,42,FALSE)</f>
        <v>57</v>
      </c>
      <c r="Q8" s="10">
        <f>VLOOKUP($B8,EPDs,43,FALSE)</f>
        <v>16</v>
      </c>
      <c r="R8" s="10">
        <f>VLOOKUP($B8,EPDs,44,FALSE)</f>
        <v>9</v>
      </c>
      <c r="S8" s="10">
        <f>VLOOKUP($B8,EPDs,46,FALSE)</f>
        <v>91</v>
      </c>
      <c r="T8" s="10">
        <f>VLOOKUP($B8,EPDs,47,FALSE)</f>
        <v>0.6</v>
      </c>
      <c r="U8" s="10">
        <f>VLOOKUP($B8,EPDs,49,FALSE)</f>
        <v>90</v>
      </c>
      <c r="V8" s="10">
        <f>VLOOKUP($B8,EPDs,50,FALSE)</f>
        <v>74</v>
      </c>
      <c r="W8" s="10">
        <f>VLOOKUP($B8,EPDs,52,FALSE)</f>
        <v>10</v>
      </c>
      <c r="X8" s="10">
        <f>VLOOKUP($B8,EPDs,53,FALSE)</f>
        <v>119</v>
      </c>
      <c r="Y8" s="10">
        <f>VLOOKUP($B8,EPDs,55,FALSE)</f>
        <v>11</v>
      </c>
      <c r="Z8" s="10">
        <f>VLOOKUP($B8,EPDs,68,FALSE)</f>
        <v>11</v>
      </c>
      <c r="AA8" s="10">
        <f>VLOOKUP($B8,EPDs,70,FALSE)</f>
        <v>53</v>
      </c>
      <c r="AB8" s="10">
        <f>VLOOKUP($B8,EPDs,74,FALSE)</f>
        <v>16</v>
      </c>
      <c r="AC8" s="10">
        <f>VLOOKUP($B8,EPDs,76,FALSE)</f>
        <v>29</v>
      </c>
      <c r="AD8" s="10">
        <f>VLOOKUP($B8,EPDs,77,FALSE)</f>
        <v>0.74</v>
      </c>
      <c r="AE8" s="10">
        <f>VLOOKUP($B8,EPDs,79,FALSE)</f>
        <v>6</v>
      </c>
      <c r="AF8" s="10">
        <f>VLOOKUP($B8,EPDs,86,FALSE)</f>
        <v>0.03</v>
      </c>
      <c r="AG8" s="9">
        <f>VLOOKUP($B8,EPDs,88,FALSE)</f>
        <v>73</v>
      </c>
    </row>
    <row r="9" spans="1:33" x14ac:dyDescent="0.3">
      <c r="A9" s="19" t="s">
        <v>380</v>
      </c>
      <c r="B9" s="1"/>
      <c r="C9" s="1"/>
      <c r="F9" s="7"/>
      <c r="I9" s="13" t="s">
        <v>384</v>
      </c>
      <c r="J9" s="13"/>
      <c r="K9" s="13"/>
      <c r="L9" s="13" t="s">
        <v>385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 t="s">
        <v>386</v>
      </c>
      <c r="AE9" s="14"/>
      <c r="AF9" s="14"/>
      <c r="AG9" s="14"/>
    </row>
    <row r="10" spans="1:33" x14ac:dyDescent="0.3">
      <c r="A10" s="8" t="s">
        <v>18</v>
      </c>
      <c r="B10" s="10" t="s">
        <v>17</v>
      </c>
      <c r="C10" s="9" t="s">
        <v>387</v>
      </c>
      <c r="D10" s="9" t="s">
        <v>16</v>
      </c>
      <c r="E10" s="9" t="s">
        <v>19</v>
      </c>
      <c r="F10" s="10" t="s">
        <v>20</v>
      </c>
      <c r="G10" s="9" t="s">
        <v>21</v>
      </c>
      <c r="H10" s="9" t="s">
        <v>377</v>
      </c>
      <c r="I10" s="10" t="s">
        <v>22</v>
      </c>
      <c r="J10" s="10" t="s">
        <v>23</v>
      </c>
      <c r="K10" s="10" t="s">
        <v>24</v>
      </c>
      <c r="L10" s="10" t="s">
        <v>25</v>
      </c>
      <c r="M10" s="10" t="s">
        <v>26</v>
      </c>
      <c r="N10" s="10" t="s">
        <v>27</v>
      </c>
      <c r="O10" s="10" t="s">
        <v>28</v>
      </c>
      <c r="P10" s="10" t="s">
        <v>29</v>
      </c>
      <c r="Q10" s="10" t="s">
        <v>30</v>
      </c>
      <c r="R10" s="10" t="s">
        <v>31</v>
      </c>
      <c r="S10" s="10" t="s">
        <v>32</v>
      </c>
      <c r="T10" s="10" t="s">
        <v>22</v>
      </c>
      <c r="U10" s="10" t="s">
        <v>33</v>
      </c>
      <c r="V10" s="10" t="s">
        <v>23</v>
      </c>
      <c r="W10" s="10" t="s">
        <v>34</v>
      </c>
      <c r="X10" s="10" t="s">
        <v>24</v>
      </c>
      <c r="Y10" s="10" t="s">
        <v>35</v>
      </c>
      <c r="Z10" s="10" t="s">
        <v>36</v>
      </c>
      <c r="AA10" s="10" t="s">
        <v>37</v>
      </c>
      <c r="AB10" s="10" t="s">
        <v>38</v>
      </c>
      <c r="AC10" s="10" t="s">
        <v>39</v>
      </c>
      <c r="AD10" s="10" t="s">
        <v>40</v>
      </c>
      <c r="AE10" s="10" t="s">
        <v>41</v>
      </c>
      <c r="AF10" s="10" t="s">
        <v>42</v>
      </c>
      <c r="AG10" s="9" t="s">
        <v>43</v>
      </c>
    </row>
    <row r="11" spans="1:33" x14ac:dyDescent="0.3">
      <c r="A11" s="11">
        <v>4000</v>
      </c>
      <c r="B11" s="12" t="s">
        <v>3</v>
      </c>
      <c r="C11" s="12"/>
      <c r="D11" s="9" t="str">
        <f>VLOOKUP($B11,EPDs,9,FALSE)</f>
        <v>100% AR</v>
      </c>
      <c r="E11" s="9" t="str">
        <f>VLOOKUP($B11,EPDs,5,FALSE)</f>
        <v>03-02-2023</v>
      </c>
      <c r="F11" s="10">
        <f>VLOOKUP($B11,EPDs,2,FALSE)</f>
        <v>4856098</v>
      </c>
      <c r="G11" s="9" t="str">
        <f>VLOOKUP($B11,EPDs,93,FALSE)</f>
        <v>KCC EMPEROR 3102-726</v>
      </c>
      <c r="H11" s="9" t="str">
        <f>VLOOKUP($B11,EPDs,102,FALSE)</f>
        <v>HXC CONQUEST 4405P</v>
      </c>
      <c r="I11" s="10">
        <f>VLOOKUP($B11,EPDs,14,FALSE)</f>
        <v>82</v>
      </c>
      <c r="J11" s="10">
        <f>VLOOKUP($B11,EPDs,16,FALSE)</f>
        <v>603</v>
      </c>
      <c r="K11" s="10">
        <f>VLOOKUP($B11,EPDs,18,FALSE)</f>
        <v>967</v>
      </c>
      <c r="L11" s="10">
        <f>VLOOKUP($B11,EPDs,38,FALSE)</f>
        <v>38</v>
      </c>
      <c r="M11" s="10">
        <f>VLOOKUP($B11,EPDs,39,FALSE)</f>
        <v>99</v>
      </c>
      <c r="N11" s="10">
        <f>VLOOKUP($B11,EPDs,40,FALSE)</f>
        <v>10</v>
      </c>
      <c r="O11" s="10">
        <f>VLOOKUP($B11,EPDs,41,FALSE)</f>
        <v>98</v>
      </c>
      <c r="P11" s="10">
        <f>VLOOKUP($B11,EPDs,42,FALSE)</f>
        <v>28</v>
      </c>
      <c r="Q11" s="10">
        <f>VLOOKUP($B11,EPDs,43,FALSE)</f>
        <v>71</v>
      </c>
      <c r="R11" s="10">
        <f>VLOOKUP($B11,EPDs,44,FALSE)</f>
        <v>10</v>
      </c>
      <c r="S11" s="10">
        <f>VLOOKUP($B11,EPDs,46,FALSE)</f>
        <v>88</v>
      </c>
      <c r="T11" s="10">
        <f>VLOOKUP($B11,EPDs,47,FALSE)</f>
        <v>-1.1000000000000001</v>
      </c>
      <c r="U11" s="10">
        <f>VLOOKUP($B11,EPDs,49,FALSE)</f>
        <v>65</v>
      </c>
      <c r="V11" s="10">
        <f>VLOOKUP($B11,EPDs,50,FALSE)</f>
        <v>60</v>
      </c>
      <c r="W11" s="10">
        <f>VLOOKUP($B11,EPDs,52,FALSE)</f>
        <v>54</v>
      </c>
      <c r="X11" s="10">
        <f>VLOOKUP($B11,EPDs,53,FALSE)</f>
        <v>93</v>
      </c>
      <c r="Y11" s="10">
        <f>VLOOKUP($B11,EPDs,55,FALSE)</f>
        <v>62</v>
      </c>
      <c r="Z11" s="10">
        <f>VLOOKUP($B11,EPDs,68,FALSE)</f>
        <v>5</v>
      </c>
      <c r="AA11" s="10">
        <f>VLOOKUP($B11,EPDs,70,FALSE)</f>
        <v>98</v>
      </c>
      <c r="AB11" s="10">
        <f>VLOOKUP($B11,EPDs,74,FALSE)</f>
        <v>13</v>
      </c>
      <c r="AC11" s="10">
        <f>VLOOKUP($B11,EPDs,76,FALSE)</f>
        <v>74</v>
      </c>
      <c r="AD11" s="10">
        <f>VLOOKUP($B11,EPDs,77,FALSE)</f>
        <v>0.75</v>
      </c>
      <c r="AE11" s="10">
        <f>VLOOKUP($B11,EPDs,79,FALSE)</f>
        <v>6</v>
      </c>
      <c r="AF11" s="10">
        <f>VLOOKUP($B11,EPDs,86,FALSE)</f>
        <v>-0.34</v>
      </c>
      <c r="AG11" s="9">
        <f>VLOOKUP($B11,EPDs,88,FALSE)</f>
        <v>99</v>
      </c>
    </row>
    <row r="12" spans="1:33" x14ac:dyDescent="0.3">
      <c r="A12" s="11">
        <v>7000</v>
      </c>
      <c r="B12" s="12" t="s">
        <v>4</v>
      </c>
      <c r="C12" s="12"/>
      <c r="D12" s="9" t="str">
        <f>VLOOKUP($B12,EPDs,9,FALSE)</f>
        <v>100% AR</v>
      </c>
      <c r="E12" s="9" t="str">
        <f>VLOOKUP($B12,EPDs,5,FALSE)</f>
        <v>02-27-2023</v>
      </c>
      <c r="F12" s="10">
        <f>VLOOKUP($B12,EPDs,2,FALSE)</f>
        <v>4856996</v>
      </c>
      <c r="G12" s="9" t="str">
        <f>VLOOKUP($B12,EPDs,93,FALSE)</f>
        <v>COLLIER FINISHED PRODUCT</v>
      </c>
      <c r="H12" s="9" t="str">
        <f>VLOOKUP($B12,EPDs,102,FALSE)</f>
        <v>HXC SALUTE 5500C</v>
      </c>
      <c r="I12" s="10">
        <f>VLOOKUP($B12,EPDs,14,FALSE)</f>
        <v>85</v>
      </c>
      <c r="J12" s="10">
        <f>VLOOKUP($B12,EPDs,16,FALSE)</f>
        <v>666</v>
      </c>
      <c r="K12" s="10">
        <f>VLOOKUP($B12,EPDs,18,FALSE)</f>
        <v>1268</v>
      </c>
      <c r="L12" s="10">
        <f>VLOOKUP($B12,EPDs,38,FALSE)</f>
        <v>75</v>
      </c>
      <c r="M12" s="10">
        <f>VLOOKUP($B12,EPDs,39,FALSE)</f>
        <v>74</v>
      </c>
      <c r="N12" s="10">
        <f>VLOOKUP($B12,EPDs,40,FALSE)</f>
        <v>22</v>
      </c>
      <c r="O12" s="10">
        <f>VLOOKUP($B12,EPDs,41,FALSE)</f>
        <v>94</v>
      </c>
      <c r="P12" s="10">
        <f>VLOOKUP($B12,EPDs,42,FALSE)</f>
        <v>53</v>
      </c>
      <c r="Q12" s="10">
        <f>VLOOKUP($B12,EPDs,43,FALSE)</f>
        <v>22</v>
      </c>
      <c r="R12" s="10">
        <f>VLOOKUP($B12,EPDs,44,FALSE)</f>
        <v>9</v>
      </c>
      <c r="S12" s="10">
        <f>VLOOKUP($B12,EPDs,46,FALSE)</f>
        <v>94</v>
      </c>
      <c r="T12" s="10">
        <f>VLOOKUP($B12,EPDs,47,FALSE)</f>
        <v>-0.6</v>
      </c>
      <c r="U12" s="10">
        <f>VLOOKUP($B12,EPDs,49,FALSE)</f>
        <v>74</v>
      </c>
      <c r="V12" s="10">
        <f>VLOOKUP($B12,EPDs,50,FALSE)</f>
        <v>68</v>
      </c>
      <c r="W12" s="10">
        <f>VLOOKUP($B12,EPDs,52,FALSE)</f>
        <v>24</v>
      </c>
      <c r="X12" s="10">
        <f>VLOOKUP($B12,EPDs,53,FALSE)</f>
        <v>111</v>
      </c>
      <c r="Y12" s="10">
        <f>VLOOKUP($B12,EPDs,55,FALSE)</f>
        <v>23</v>
      </c>
      <c r="Z12" s="10">
        <f>VLOOKUP($B12,EPDs,68,FALSE)</f>
        <v>13</v>
      </c>
      <c r="AA12" s="10">
        <f>VLOOKUP($B12,EPDs,70,FALSE)</f>
        <v>25</v>
      </c>
      <c r="AB12" s="10">
        <f>VLOOKUP($B12,EPDs,74,FALSE)</f>
        <v>10</v>
      </c>
      <c r="AC12" s="10">
        <f>VLOOKUP($B12,EPDs,76,FALSE)</f>
        <v>92</v>
      </c>
      <c r="AD12" s="10">
        <f>VLOOKUP($B12,EPDs,77,FALSE)</f>
        <v>0.49</v>
      </c>
      <c r="AE12" s="10">
        <f>VLOOKUP($B12,EPDs,79,FALSE)</f>
        <v>34</v>
      </c>
      <c r="AF12" s="10">
        <f>VLOOKUP($B12,EPDs,86,FALSE)</f>
        <v>0.38</v>
      </c>
      <c r="AG12" s="9">
        <f>VLOOKUP($B12,EPDs,88,FALSE)</f>
        <v>10</v>
      </c>
    </row>
    <row r="13" spans="1:33" x14ac:dyDescent="0.3">
      <c r="A13" s="11">
        <v>6500</v>
      </c>
      <c r="B13" s="12" t="s">
        <v>5</v>
      </c>
      <c r="C13" s="12" t="s">
        <v>388</v>
      </c>
      <c r="D13" s="9" t="str">
        <f>VLOOKUP($B13,EPDs,9,FALSE)</f>
        <v>100% AR</v>
      </c>
      <c r="E13" s="9" t="str">
        <f>VLOOKUP($B13,EPDs,5,FALSE)</f>
        <v>03-04-2023</v>
      </c>
      <c r="F13" s="10">
        <f>VLOOKUP($B13,EPDs,2,FALSE)</f>
        <v>4857146</v>
      </c>
      <c r="G13" s="9" t="str">
        <f>VLOOKUP($B13,EPDs,93,FALSE)</f>
        <v>KCC STOCKMARKET 631-J079</v>
      </c>
      <c r="H13" s="9" t="str">
        <f>VLOOKUP($B13,EPDs,102,FALSE)</f>
        <v>KCC EXCALIBUR 542-1904</v>
      </c>
      <c r="I13" s="10">
        <f>VLOOKUP($B13,EPDs,14,FALSE)</f>
        <v>82</v>
      </c>
      <c r="J13" s="10">
        <f>VLOOKUP($B13,EPDs,16,FALSE)</f>
        <v>520</v>
      </c>
      <c r="K13" s="10">
        <f>VLOOKUP($B13,EPDs,18,FALSE)</f>
        <v>1125</v>
      </c>
      <c r="L13" s="10">
        <f>VLOOKUP($B13,EPDs,38,FALSE)</f>
        <v>123</v>
      </c>
      <c r="M13" s="10">
        <f>VLOOKUP($B13,EPDs,39,FALSE)</f>
        <v>9</v>
      </c>
      <c r="N13" s="10">
        <f>VLOOKUP($B13,EPDs,40,FALSE)</f>
        <v>77</v>
      </c>
      <c r="O13" s="10">
        <f>VLOOKUP($B13,EPDs,41,FALSE)</f>
        <v>10</v>
      </c>
      <c r="P13" s="10">
        <f>VLOOKUP($B13,EPDs,42,FALSE)</f>
        <v>46</v>
      </c>
      <c r="Q13" s="10">
        <f>VLOOKUP($B13,EPDs,43,FALSE)</f>
        <v>34</v>
      </c>
      <c r="R13" s="10">
        <f>VLOOKUP($B13,EPDs,44,FALSE)</f>
        <v>14</v>
      </c>
      <c r="S13" s="10">
        <f>VLOOKUP($B13,EPDs,46,FALSE)</f>
        <v>35</v>
      </c>
      <c r="T13" s="10">
        <f>VLOOKUP($B13,EPDs,47,FALSE)</f>
        <v>-1.2</v>
      </c>
      <c r="U13" s="10">
        <f>VLOOKUP($B13,EPDs,49,FALSE)</f>
        <v>64</v>
      </c>
      <c r="V13" s="10">
        <f>VLOOKUP($B13,EPDs,50,FALSE)</f>
        <v>63</v>
      </c>
      <c r="W13" s="10">
        <f>VLOOKUP($B13,EPDs,52,FALSE)</f>
        <v>44</v>
      </c>
      <c r="X13" s="10">
        <f>VLOOKUP($B13,EPDs,53,FALSE)</f>
        <v>102</v>
      </c>
      <c r="Y13" s="10">
        <f>VLOOKUP($B13,EPDs,55,FALSE)</f>
        <v>41</v>
      </c>
      <c r="Z13" s="10">
        <f>VLOOKUP($B13,EPDs,68,FALSE)</f>
        <v>12</v>
      </c>
      <c r="AA13" s="10">
        <f>VLOOKUP($B13,EPDs,70,FALSE)</f>
        <v>40</v>
      </c>
      <c r="AB13" s="10">
        <f>VLOOKUP($B13,EPDs,74,FALSE)</f>
        <v>18</v>
      </c>
      <c r="AC13" s="10">
        <f>VLOOKUP($B13,EPDs,76,FALSE)</f>
        <v>11</v>
      </c>
      <c r="AD13" s="10">
        <f>VLOOKUP($B13,EPDs,77,FALSE)</f>
        <v>0.8</v>
      </c>
      <c r="AE13" s="10">
        <f>VLOOKUP($B13,EPDs,79,FALSE)</f>
        <v>4</v>
      </c>
      <c r="AF13" s="10">
        <f>VLOOKUP($B13,EPDs,86,FALSE)</f>
        <v>-0.24</v>
      </c>
      <c r="AG13" s="9">
        <f>VLOOKUP($B13,EPDs,88,FALSE)</f>
        <v>99</v>
      </c>
    </row>
    <row r="14" spans="1:33" x14ac:dyDescent="0.3">
      <c r="A14" s="11">
        <v>4500</v>
      </c>
      <c r="B14" s="12" t="s">
        <v>6</v>
      </c>
      <c r="C14" s="12"/>
      <c r="D14" s="9" t="str">
        <f>VLOOKUP($B14,EPDs,9,FALSE)</f>
        <v>100% AR</v>
      </c>
      <c r="E14" s="9">
        <f>VLOOKUP($B14,EPDs,5,FALSE)</f>
        <v>0</v>
      </c>
      <c r="F14" s="10" t="s">
        <v>378</v>
      </c>
      <c r="G14" s="9">
        <f>VLOOKUP($B14,EPDs,93,FALSE)</f>
        <v>0</v>
      </c>
      <c r="H14" s="9">
        <f>VLOOKUP($B14,EPDs,102,FALSE)</f>
        <v>0</v>
      </c>
      <c r="I14" s="10">
        <f>VLOOKUP($B14,EPDs,14,FALSE)</f>
        <v>0</v>
      </c>
      <c r="J14" s="10">
        <f>VLOOKUP($B14,EPDs,16,FALSE)</f>
        <v>602</v>
      </c>
      <c r="K14" s="10">
        <f>VLOOKUP($B14,EPDs,18,FALSE)</f>
        <v>1156</v>
      </c>
      <c r="L14" s="10">
        <f>VLOOKUP($B14,EPDs,38,FALSE)</f>
        <v>73</v>
      </c>
      <c r="M14" s="10">
        <v>74</v>
      </c>
      <c r="N14" s="10">
        <f>VLOOKUP($B14,EPDs,40,FALSE)</f>
        <v>45</v>
      </c>
      <c r="O14" s="10">
        <v>70</v>
      </c>
      <c r="P14" s="10">
        <f>VLOOKUP($B14,EPDs,42,FALSE)</f>
        <v>27</v>
      </c>
      <c r="Q14" s="10">
        <v>71</v>
      </c>
      <c r="R14" s="10">
        <f>VLOOKUP($B14,EPDs,44,FALSE)</f>
        <v>13</v>
      </c>
      <c r="S14" s="10">
        <v>50</v>
      </c>
      <c r="T14" s="10">
        <f>VLOOKUP($B14,EPDs,47,FALSE)</f>
        <v>-2.1</v>
      </c>
      <c r="U14" s="10">
        <v>40</v>
      </c>
      <c r="V14" s="10">
        <f>VLOOKUP($B14,EPDs,50,FALSE)</f>
        <v>71</v>
      </c>
      <c r="W14" s="10">
        <v>16</v>
      </c>
      <c r="X14" s="10">
        <f>VLOOKUP($B14,EPDs,53,FALSE)</f>
        <v>108</v>
      </c>
      <c r="Y14" s="10">
        <v>28</v>
      </c>
      <c r="Z14" s="10">
        <f>VLOOKUP($B14,EPDs,68,FALSE)</f>
        <v>12</v>
      </c>
      <c r="AA14" s="10">
        <v>40</v>
      </c>
      <c r="AB14" s="10">
        <f>VLOOKUP($B14,EPDs,74,FALSE)</f>
        <v>13</v>
      </c>
      <c r="AC14" s="10">
        <f>VLOOKUP($B14,EPDs,76,FALSE)</f>
        <v>67</v>
      </c>
      <c r="AD14" s="10">
        <f>VLOOKUP($B14,EPDs,77,FALSE)</f>
        <v>0.57999999999999996</v>
      </c>
      <c r="AE14" s="10">
        <v>30</v>
      </c>
      <c r="AF14" s="10">
        <f>VLOOKUP($B14,EPDs,86,FALSE)</f>
        <v>0.52</v>
      </c>
      <c r="AG14" s="9">
        <v>8</v>
      </c>
    </row>
    <row r="15" spans="1:33" x14ac:dyDescent="0.3">
      <c r="A15" s="11">
        <v>5500</v>
      </c>
      <c r="B15" s="12" t="s">
        <v>10</v>
      </c>
      <c r="C15" s="12" t="s">
        <v>388</v>
      </c>
      <c r="D15" s="9" t="str">
        <f>VLOOKUP($B15,EPDs,9,FALSE)</f>
        <v>100% AR</v>
      </c>
      <c r="E15" s="9" t="str">
        <f>VLOOKUP($B15,EPDs,5,FALSE)</f>
        <v>03-20-2023</v>
      </c>
      <c r="F15" s="10">
        <f>VLOOKUP($B15,EPDs,2,FALSE)</f>
        <v>4857198</v>
      </c>
      <c r="G15" s="9" t="str">
        <f>VLOOKUP($B15,EPDs,93,FALSE)</f>
        <v>KCC STOCKMARKET 631-J079</v>
      </c>
      <c r="H15" s="9" t="str">
        <f>VLOOKUP($B15,EPDs,102,FALSE)</f>
        <v>BIEBER SPARTACUS G610</v>
      </c>
      <c r="I15" s="10">
        <f>VLOOKUP($B15,EPDs,14,FALSE)</f>
        <v>66</v>
      </c>
      <c r="J15" s="10">
        <f>VLOOKUP($B15,EPDs,16,FALSE)</f>
        <v>579</v>
      </c>
      <c r="K15" s="10">
        <f>VLOOKUP($B15,EPDs,18,FALSE)</f>
        <v>1171</v>
      </c>
      <c r="L15" s="10">
        <f>VLOOKUP($B15,EPDs,38,FALSE)</f>
        <v>70</v>
      </c>
      <c r="M15" s="10">
        <f>VLOOKUP($B15,EPDs,39,FALSE)</f>
        <v>80</v>
      </c>
      <c r="N15" s="10">
        <f>VLOOKUP($B15,EPDs,40,FALSE)</f>
        <v>60</v>
      </c>
      <c r="O15" s="10">
        <f>VLOOKUP($B15,EPDs,41,FALSE)</f>
        <v>32</v>
      </c>
      <c r="P15" s="10">
        <f>VLOOKUP($B15,EPDs,42,FALSE)</f>
        <v>10</v>
      </c>
      <c r="Q15" s="10">
        <f>VLOOKUP($B15,EPDs,43,FALSE)</f>
        <v>95</v>
      </c>
      <c r="R15" s="10">
        <f>VLOOKUP($B15,EPDs,44,FALSE)</f>
        <v>19</v>
      </c>
      <c r="S15" s="10">
        <f>VLOOKUP($B15,EPDs,46,FALSE)</f>
        <v>2</v>
      </c>
      <c r="T15" s="10">
        <f>VLOOKUP($B15,EPDs,47,FALSE)</f>
        <v>-4</v>
      </c>
      <c r="U15" s="10">
        <f>VLOOKUP($B15,EPDs,49,FALSE)</f>
        <v>15</v>
      </c>
      <c r="V15" s="10">
        <f>VLOOKUP($B15,EPDs,50,FALSE)</f>
        <v>69</v>
      </c>
      <c r="W15" s="10">
        <f>VLOOKUP($B15,EPDs,52,FALSE)</f>
        <v>21</v>
      </c>
      <c r="X15" s="10">
        <f>VLOOKUP($B15,EPDs,53,FALSE)</f>
        <v>106</v>
      </c>
      <c r="Y15" s="10">
        <f>VLOOKUP($B15,EPDs,55,FALSE)</f>
        <v>33</v>
      </c>
      <c r="Z15" s="10">
        <f>VLOOKUP($B15,EPDs,68,FALSE)</f>
        <v>13</v>
      </c>
      <c r="AA15" s="10">
        <f>VLOOKUP($B15,EPDs,70,FALSE)</f>
        <v>27</v>
      </c>
      <c r="AB15" s="10">
        <f>VLOOKUP($B15,EPDs,74,FALSE)</f>
        <v>16</v>
      </c>
      <c r="AC15" s="10">
        <f>VLOOKUP($B15,EPDs,76,FALSE)</f>
        <v>39</v>
      </c>
      <c r="AD15" s="10">
        <f>VLOOKUP($B15,EPDs,77,FALSE)</f>
        <v>0.69</v>
      </c>
      <c r="AE15" s="10">
        <f>VLOOKUP($B15,EPDs,79,FALSE)</f>
        <v>9</v>
      </c>
      <c r="AF15" s="10">
        <f>VLOOKUP($B15,EPDs,86,FALSE)</f>
        <v>-0.28999999999999998</v>
      </c>
      <c r="AG15" s="9">
        <f>VLOOKUP($B15,EPDs,88,FALSE)</f>
        <v>99</v>
      </c>
    </row>
    <row r="16" spans="1:33" x14ac:dyDescent="0.3">
      <c r="A16" s="11">
        <v>6000</v>
      </c>
      <c r="B16" s="12" t="s">
        <v>11</v>
      </c>
      <c r="C16" s="12"/>
      <c r="D16" s="9" t="str">
        <f>VLOOKUP($B16,EPDs,9,FALSE)</f>
        <v>100% AR</v>
      </c>
      <c r="E16" s="9" t="str">
        <f>VLOOKUP($B16,EPDs,5,FALSE)</f>
        <v>03-22-2023</v>
      </c>
      <c r="F16" s="10">
        <f>VLOOKUP($B16,EPDs,2,FALSE)</f>
        <v>4857082</v>
      </c>
      <c r="G16" s="9" t="str">
        <f>VLOOKUP($B16,EPDs,93,FALSE)</f>
        <v>KCC JESTER 470-J073</v>
      </c>
      <c r="H16" s="9" t="str">
        <f>VLOOKUP($B16,EPDs,102,FALSE)</f>
        <v>3SCC DOMAIN A163</v>
      </c>
      <c r="I16" s="10">
        <f>VLOOKUP($B16,EPDs,14,FALSE)</f>
        <v>88</v>
      </c>
      <c r="J16" s="10">
        <f>VLOOKUP($B16,EPDs,16,FALSE)</f>
        <v>621</v>
      </c>
      <c r="K16" s="10">
        <f>VLOOKUP($B16,EPDs,18,FALSE)</f>
        <v>1243</v>
      </c>
      <c r="L16" s="10">
        <f>VLOOKUP($B16,EPDs,38,FALSE)</f>
        <v>87</v>
      </c>
      <c r="M16" s="10">
        <f>VLOOKUP($B16,EPDs,39,FALSE)</f>
        <v>56</v>
      </c>
      <c r="N16" s="10">
        <f>VLOOKUP($B16,EPDs,40,FALSE)</f>
        <v>59</v>
      </c>
      <c r="O16" s="10">
        <f>VLOOKUP($B16,EPDs,41,FALSE)</f>
        <v>34</v>
      </c>
      <c r="P16" s="10">
        <f>VLOOKUP($B16,EPDs,42,FALSE)</f>
        <v>28</v>
      </c>
      <c r="Q16" s="10">
        <f>VLOOKUP($B16,EPDs,43,FALSE)</f>
        <v>72</v>
      </c>
      <c r="R16" s="10">
        <f>VLOOKUP($B16,EPDs,44,FALSE)</f>
        <v>9</v>
      </c>
      <c r="S16" s="10">
        <f>VLOOKUP($B16,EPDs,46,FALSE)</f>
        <v>93</v>
      </c>
      <c r="T16" s="10">
        <f>VLOOKUP($B16,EPDs,47,FALSE)</f>
        <v>0.6</v>
      </c>
      <c r="U16" s="10">
        <f>VLOOKUP($B16,EPDs,49,FALSE)</f>
        <v>90</v>
      </c>
      <c r="V16" s="10">
        <f>VLOOKUP($B16,EPDs,50,FALSE)</f>
        <v>73</v>
      </c>
      <c r="W16" s="10">
        <f>VLOOKUP($B16,EPDs,52,FALSE)</f>
        <v>12</v>
      </c>
      <c r="X16" s="10">
        <f>VLOOKUP($B16,EPDs,53,FALSE)</f>
        <v>116</v>
      </c>
      <c r="Y16" s="10">
        <f>VLOOKUP($B16,EPDs,55,FALSE)</f>
        <v>15</v>
      </c>
      <c r="Z16" s="10">
        <f>VLOOKUP($B16,EPDs,68,FALSE)</f>
        <v>11</v>
      </c>
      <c r="AA16" s="10">
        <f>VLOOKUP($B16,EPDs,70,FALSE)</f>
        <v>52</v>
      </c>
      <c r="AB16" s="10">
        <f>VLOOKUP($B16,EPDs,74,FALSE)</f>
        <v>19</v>
      </c>
      <c r="AC16" s="10">
        <f>VLOOKUP($B16,EPDs,76,FALSE)</f>
        <v>9</v>
      </c>
      <c r="AD16" s="10">
        <f>VLOOKUP($B16,EPDs,77,FALSE)</f>
        <v>0.44</v>
      </c>
      <c r="AE16" s="10">
        <f>VLOOKUP($B16,EPDs,79,FALSE)</f>
        <v>45</v>
      </c>
      <c r="AF16" s="10">
        <f>VLOOKUP($B16,EPDs,86,FALSE)</f>
        <v>0.03</v>
      </c>
      <c r="AG16" s="9">
        <f>VLOOKUP($B16,EPDs,88,FALSE)</f>
        <v>73</v>
      </c>
    </row>
    <row r="17" spans="1:33" x14ac:dyDescent="0.3">
      <c r="A17" s="11">
        <v>5500</v>
      </c>
      <c r="B17" s="12" t="s">
        <v>12</v>
      </c>
      <c r="C17" s="12"/>
      <c r="D17" s="9" t="str">
        <f>VLOOKUP($B17,EPDs,9,FALSE)</f>
        <v>100% AR</v>
      </c>
      <c r="E17" s="9" t="str">
        <f>VLOOKUP($B17,EPDs,5,FALSE)</f>
        <v>03-27-2023</v>
      </c>
      <c r="F17" s="10">
        <f>VLOOKUP($B17,EPDs,2,FALSE)</f>
        <v>4856974</v>
      </c>
      <c r="G17" s="9" t="str">
        <f>VLOOKUP($B17,EPDs,93,FALSE)</f>
        <v>KCC JUDGE 258-J058</v>
      </c>
      <c r="H17" s="9" t="str">
        <f>VLOOKUP($B17,EPDs,102,FALSE)</f>
        <v>BIEBER CL ATOMIC C218</v>
      </c>
      <c r="I17" s="10">
        <f>VLOOKUP($B17,EPDs,14,FALSE)</f>
        <v>82</v>
      </c>
      <c r="J17" s="10">
        <f>VLOOKUP($B17,EPDs,16,FALSE)</f>
        <v>695</v>
      </c>
      <c r="K17" s="10">
        <f>VLOOKUP($B17,EPDs,18,FALSE)</f>
        <v>1176</v>
      </c>
      <c r="L17" s="10">
        <f>VLOOKUP($B17,EPDs,38,FALSE)</f>
        <v>49</v>
      </c>
      <c r="M17" s="10">
        <f>VLOOKUP($B17,EPDs,39,FALSE)</f>
        <v>96</v>
      </c>
      <c r="N17" s="10">
        <f>VLOOKUP($B17,EPDs,40,FALSE)</f>
        <v>58</v>
      </c>
      <c r="O17" s="10">
        <f>VLOOKUP($B17,EPDs,41,FALSE)</f>
        <v>37</v>
      </c>
      <c r="P17" s="10">
        <f>VLOOKUP($B17,EPDs,42,FALSE)</f>
        <v>-9</v>
      </c>
      <c r="Q17" s="10">
        <f>VLOOKUP($B17,EPDs,43,FALSE)</f>
        <v>99</v>
      </c>
      <c r="R17" s="10">
        <f>VLOOKUP($B17,EPDs,44,FALSE)</f>
        <v>13</v>
      </c>
      <c r="S17" s="10">
        <f>VLOOKUP($B17,EPDs,46,FALSE)</f>
        <v>50</v>
      </c>
      <c r="T17" s="10">
        <f>VLOOKUP($B17,EPDs,47,FALSE)</f>
        <v>-3.5</v>
      </c>
      <c r="U17" s="10">
        <f>VLOOKUP($B17,EPDs,49,FALSE)</f>
        <v>21</v>
      </c>
      <c r="V17" s="10">
        <f>VLOOKUP($B17,EPDs,50,FALSE)</f>
        <v>70</v>
      </c>
      <c r="W17" s="10">
        <f>VLOOKUP($B17,EPDs,52,FALSE)</f>
        <v>17</v>
      </c>
      <c r="X17" s="10">
        <f>VLOOKUP($B17,EPDs,53,FALSE)</f>
        <v>108</v>
      </c>
      <c r="Y17" s="10">
        <f>VLOOKUP($B17,EPDs,55,FALSE)</f>
        <v>28</v>
      </c>
      <c r="Z17" s="10">
        <f>VLOOKUP($B17,EPDs,68,FALSE)</f>
        <v>13</v>
      </c>
      <c r="AA17" s="10">
        <f>VLOOKUP($B17,EPDs,70,FALSE)</f>
        <v>17</v>
      </c>
      <c r="AB17" s="10">
        <f>VLOOKUP($B17,EPDs,74,FALSE)</f>
        <v>15</v>
      </c>
      <c r="AC17" s="10">
        <f>VLOOKUP($B17,EPDs,76,FALSE)</f>
        <v>44</v>
      </c>
      <c r="AD17" s="10">
        <f>VLOOKUP($B17,EPDs,77,FALSE)</f>
        <v>0.35</v>
      </c>
      <c r="AE17" s="10">
        <f>VLOOKUP($B17,EPDs,79,FALSE)</f>
        <v>67</v>
      </c>
      <c r="AF17" s="10">
        <f>VLOOKUP($B17,EPDs,86,FALSE)</f>
        <v>-0.01</v>
      </c>
      <c r="AG17" s="9">
        <f>VLOOKUP($B17,EPDs,88,FALSE)</f>
        <v>81</v>
      </c>
    </row>
    <row r="18" spans="1:33" x14ac:dyDescent="0.3">
      <c r="A18" s="11">
        <v>5500</v>
      </c>
      <c r="B18" s="12" t="s">
        <v>13</v>
      </c>
      <c r="C18" s="12" t="s">
        <v>388</v>
      </c>
      <c r="D18" s="9" t="str">
        <f>VLOOKUP($B18,EPDs,9,FALSE)</f>
        <v>100% AR</v>
      </c>
      <c r="E18" s="9" t="str">
        <f>VLOOKUP($B18,EPDs,5,FALSE)</f>
        <v>04-01-2023</v>
      </c>
      <c r="F18" s="10">
        <f>VLOOKUP($B18,EPDs,2,FALSE)</f>
        <v>4857108</v>
      </c>
      <c r="G18" s="9" t="str">
        <f>VLOOKUP($B18,EPDs,93,FALSE)</f>
        <v>KCC JAGGER 1702-J098</v>
      </c>
      <c r="H18" s="9" t="str">
        <f>VLOOKUP($B18,EPDs,102,FALSE)</f>
        <v>KCC EXCELLENCE 139-774</v>
      </c>
      <c r="I18" s="10">
        <f>VLOOKUP($B18,EPDs,14,FALSE)</f>
        <v>69</v>
      </c>
      <c r="J18" s="10">
        <f>VLOOKUP($B18,EPDs,16,FALSE)</f>
        <v>584</v>
      </c>
      <c r="K18" s="10">
        <f>VLOOKUP($B18,EPDs,18,FALSE)</f>
        <v>1100</v>
      </c>
      <c r="L18" s="10">
        <f>VLOOKUP($B18,EPDs,38,FALSE)</f>
        <v>87</v>
      </c>
      <c r="M18" s="10">
        <f>VLOOKUP($B18,EPDs,39,FALSE)</f>
        <v>55</v>
      </c>
      <c r="N18" s="10">
        <f>VLOOKUP($B18,EPDs,40,FALSE)</f>
        <v>59</v>
      </c>
      <c r="O18" s="10">
        <f>VLOOKUP($B18,EPDs,41,FALSE)</f>
        <v>35</v>
      </c>
      <c r="P18" s="10">
        <f>VLOOKUP($B18,EPDs,42,FALSE)</f>
        <v>29</v>
      </c>
      <c r="Q18" s="10">
        <f>VLOOKUP($B18,EPDs,43,FALSE)</f>
        <v>71</v>
      </c>
      <c r="R18" s="10">
        <f>VLOOKUP($B18,EPDs,44,FALSE)</f>
        <v>17</v>
      </c>
      <c r="S18" s="10">
        <f>VLOOKUP($B18,EPDs,46,FALSE)</f>
        <v>6</v>
      </c>
      <c r="T18" s="10">
        <f>VLOOKUP($B18,EPDs,47,FALSE)</f>
        <v>-2.2999999999999998</v>
      </c>
      <c r="U18" s="10">
        <f>VLOOKUP($B18,EPDs,49,FALSE)</f>
        <v>42</v>
      </c>
      <c r="V18" s="10">
        <f>VLOOKUP($B18,EPDs,50,FALSE)</f>
        <v>74</v>
      </c>
      <c r="W18" s="10">
        <f>VLOOKUP($B18,EPDs,52,FALSE)</f>
        <v>10</v>
      </c>
      <c r="X18" s="10">
        <f>VLOOKUP($B18,EPDs,53,FALSE)</f>
        <v>111</v>
      </c>
      <c r="Y18" s="10">
        <f>VLOOKUP($B18,EPDs,55,FALSE)</f>
        <v>23</v>
      </c>
      <c r="Z18" s="10">
        <f>VLOOKUP($B18,EPDs,68,FALSE)</f>
        <v>11</v>
      </c>
      <c r="AA18" s="10">
        <f>VLOOKUP($B18,EPDs,70,FALSE)</f>
        <v>58</v>
      </c>
      <c r="AB18" s="10">
        <f>VLOOKUP($B18,EPDs,74,FALSE)</f>
        <v>15</v>
      </c>
      <c r="AC18" s="10">
        <f>VLOOKUP($B18,EPDs,76,FALSE)</f>
        <v>48</v>
      </c>
      <c r="AD18" s="10">
        <f>VLOOKUP($B18,EPDs,77,FALSE)</f>
        <v>0.53</v>
      </c>
      <c r="AE18" s="10">
        <f>VLOOKUP($B18,EPDs,79,FALSE)</f>
        <v>27</v>
      </c>
      <c r="AF18" s="10">
        <f>VLOOKUP($B18,EPDs,86,FALSE)</f>
        <v>0.04</v>
      </c>
      <c r="AG18" s="9">
        <f>VLOOKUP($B18,EPDs,88,FALSE)</f>
        <v>71</v>
      </c>
    </row>
    <row r="19" spans="1:33" x14ac:dyDescent="0.3">
      <c r="A19" s="11">
        <v>7000</v>
      </c>
      <c r="B19" s="12" t="s">
        <v>14</v>
      </c>
      <c r="C19" s="12"/>
      <c r="D19" s="9" t="str">
        <f>VLOOKUP($B19,EPDs,9,FALSE)</f>
        <v>100% AR</v>
      </c>
      <c r="E19" s="9" t="str">
        <f>VLOOKUP($B19,EPDs,5,FALSE)</f>
        <v>04-09-2023</v>
      </c>
      <c r="F19" s="10">
        <f>VLOOKUP($B19,EPDs,2,FALSE)</f>
        <v>4857020</v>
      </c>
      <c r="G19" s="9" t="str">
        <f>VLOOKUP($B19,EPDs,93,FALSE)</f>
        <v>KCC JAGGER 1702-J098</v>
      </c>
      <c r="H19" s="9" t="str">
        <f>VLOOKUP($B19,EPDs,102,FALSE)</f>
        <v>KCC PINNACLE 949-109</v>
      </c>
      <c r="I19" s="10">
        <f>VLOOKUP($B19,EPDs,14,FALSE)</f>
        <v>79</v>
      </c>
      <c r="J19" s="10">
        <f>VLOOKUP($B19,EPDs,16,FALSE)</f>
        <v>724</v>
      </c>
      <c r="K19" s="10">
        <f>VLOOKUP($B19,EPDs,18,FALSE)</f>
        <v>1274</v>
      </c>
      <c r="L19" s="10">
        <f>VLOOKUP($B19,EPDs,38,FALSE)</f>
        <v>70</v>
      </c>
      <c r="M19" s="10">
        <f>VLOOKUP($B19,EPDs,39,FALSE)</f>
        <v>81</v>
      </c>
      <c r="N19" s="10">
        <f>VLOOKUP($B19,EPDs,40,FALSE)</f>
        <v>35</v>
      </c>
      <c r="O19" s="10">
        <f>VLOOKUP($B19,EPDs,41,FALSE)</f>
        <v>80</v>
      </c>
      <c r="P19" s="10">
        <f>VLOOKUP($B19,EPDs,42,FALSE)</f>
        <v>35</v>
      </c>
      <c r="Q19" s="10">
        <f>VLOOKUP($B19,EPDs,43,FALSE)</f>
        <v>58</v>
      </c>
      <c r="R19" s="10">
        <f>VLOOKUP($B19,EPDs,44,FALSE)</f>
        <v>15</v>
      </c>
      <c r="S19" s="10">
        <f>VLOOKUP($B19,EPDs,46,FALSE)</f>
        <v>21</v>
      </c>
      <c r="T19" s="10">
        <f>VLOOKUP($B19,EPDs,47,FALSE)</f>
        <v>-0.7</v>
      </c>
      <c r="U19" s="10">
        <f>VLOOKUP($B19,EPDs,49,FALSE)</f>
        <v>73</v>
      </c>
      <c r="V19" s="10">
        <f>VLOOKUP($B19,EPDs,50,FALSE)</f>
        <v>81</v>
      </c>
      <c r="W19" s="10">
        <f>VLOOKUP($B19,EPDs,52,FALSE)</f>
        <v>3</v>
      </c>
      <c r="X19" s="10">
        <f>VLOOKUP($B19,EPDs,53,FALSE)</f>
        <v>122</v>
      </c>
      <c r="Y19" s="10">
        <f>VLOOKUP($B19,EPDs,55,FALSE)</f>
        <v>8</v>
      </c>
      <c r="Z19" s="10">
        <f>VLOOKUP($B19,EPDs,68,FALSE)</f>
        <v>13</v>
      </c>
      <c r="AA19" s="10">
        <f>VLOOKUP($B19,EPDs,70,FALSE)</f>
        <v>28</v>
      </c>
      <c r="AB19" s="10">
        <f>VLOOKUP($B19,EPDs,74,FALSE)</f>
        <v>11</v>
      </c>
      <c r="AC19" s="10">
        <f>VLOOKUP($B19,EPDs,76,FALSE)</f>
        <v>88</v>
      </c>
      <c r="AD19" s="10">
        <f>VLOOKUP($B19,EPDs,77,FALSE)</f>
        <v>0.52</v>
      </c>
      <c r="AE19" s="10">
        <f>VLOOKUP($B19,EPDs,79,FALSE)</f>
        <v>29</v>
      </c>
      <c r="AF19" s="10">
        <f>VLOOKUP($B19,EPDs,86,FALSE)</f>
        <v>0.18</v>
      </c>
      <c r="AG19" s="9">
        <f>VLOOKUP($B19,EPDs,88,FALSE)</f>
        <v>41</v>
      </c>
    </row>
    <row r="20" spans="1:33" x14ac:dyDescent="0.3">
      <c r="A20" s="11">
        <v>5500</v>
      </c>
      <c r="B20" s="12" t="s">
        <v>15</v>
      </c>
      <c r="C20" s="12" t="s">
        <v>388</v>
      </c>
      <c r="D20" s="9" t="str">
        <f>VLOOKUP($B20,EPDs,9,FALSE)</f>
        <v>100% AR</v>
      </c>
      <c r="E20" s="9" t="str">
        <f>VLOOKUP($B20,EPDs,5,FALSE)</f>
        <v>04-30-2023</v>
      </c>
      <c r="F20" s="10">
        <f>VLOOKUP($B20,EPDs,2,FALSE)</f>
        <v>4857102</v>
      </c>
      <c r="G20" s="9" t="str">
        <f>VLOOKUP($B20,EPDs,93,FALSE)</f>
        <v>KCC JESTER 470-J073</v>
      </c>
      <c r="H20" s="9" t="str">
        <f>VLOOKUP($B20,EPDs,102,FALSE)</f>
        <v>KCC PINNACLE 949-109</v>
      </c>
      <c r="I20" s="10">
        <f>VLOOKUP($B20,EPDs,14,FALSE)</f>
        <v>62</v>
      </c>
      <c r="J20" s="10">
        <f>VLOOKUP($B20,EPDs,16,FALSE)</f>
        <v>665</v>
      </c>
      <c r="K20" s="10">
        <f>VLOOKUP($B20,EPDs,18,FALSE)</f>
        <v>1136</v>
      </c>
      <c r="L20" s="10">
        <f>VLOOKUP($B20,EPDs,38,FALSE)</f>
        <v>48</v>
      </c>
      <c r="M20" s="10">
        <f>VLOOKUP($B20,EPDs,39,FALSE)</f>
        <v>97</v>
      </c>
      <c r="N20" s="10">
        <f>VLOOKUP($B20,EPDs,40,FALSE)</f>
        <v>53</v>
      </c>
      <c r="O20" s="10">
        <f>VLOOKUP($B20,EPDs,41,FALSE)</f>
        <v>47</v>
      </c>
      <c r="P20" s="10">
        <f>VLOOKUP($B20,EPDs,42,FALSE)</f>
        <v>-5</v>
      </c>
      <c r="Q20" s="10">
        <f>VLOOKUP($B20,EPDs,43,FALSE)</f>
        <v>99</v>
      </c>
      <c r="R20" s="10">
        <f>VLOOKUP($B20,EPDs,44,FALSE)</f>
        <v>17</v>
      </c>
      <c r="S20" s="10">
        <f>VLOOKUP($B20,EPDs,46,FALSE)</f>
        <v>7</v>
      </c>
      <c r="T20" s="10">
        <f>VLOOKUP($B20,EPDs,47,FALSE)</f>
        <v>-3.6</v>
      </c>
      <c r="U20" s="10">
        <f>VLOOKUP($B20,EPDs,49,FALSE)</f>
        <v>19</v>
      </c>
      <c r="V20" s="10">
        <f>VLOOKUP($B20,EPDs,50,FALSE)</f>
        <v>62</v>
      </c>
      <c r="W20" s="10">
        <f>VLOOKUP($B20,EPDs,52,FALSE)</f>
        <v>48</v>
      </c>
      <c r="X20" s="10">
        <f>VLOOKUP($B20,EPDs,53,FALSE)</f>
        <v>93</v>
      </c>
      <c r="Y20" s="10">
        <f>VLOOKUP($B20,EPDs,55,FALSE)</f>
        <v>61</v>
      </c>
      <c r="Z20" s="10">
        <f>VLOOKUP($B20,EPDs,68,FALSE)</f>
        <v>12</v>
      </c>
      <c r="AA20" s="10">
        <f>VLOOKUP($B20,EPDs,70,FALSE)</f>
        <v>38</v>
      </c>
      <c r="AB20" s="10">
        <f>VLOOKUP($B20,EPDs,74,FALSE)</f>
        <v>14</v>
      </c>
      <c r="AC20" s="10">
        <f>VLOOKUP($B20,EPDs,76,FALSE)</f>
        <v>65</v>
      </c>
      <c r="AD20" s="10">
        <f>VLOOKUP($B20,EPDs,77,FALSE)</f>
        <v>0.27</v>
      </c>
      <c r="AE20" s="10">
        <f>VLOOKUP($B20,EPDs,79,FALSE)</f>
        <v>85</v>
      </c>
      <c r="AF20" s="10">
        <f>VLOOKUP($B20,EPDs,86,FALSE)</f>
        <v>-0.06</v>
      </c>
      <c r="AG20" s="9">
        <f>VLOOKUP($B20,EPDs,88,FALSE)</f>
        <v>88</v>
      </c>
    </row>
    <row r="21" spans="1:33" x14ac:dyDescent="0.3">
      <c r="A21" s="21" t="s">
        <v>389</v>
      </c>
      <c r="B21" s="18"/>
      <c r="C21" s="18"/>
      <c r="F21" s="7"/>
      <c r="I21" s="13" t="s">
        <v>384</v>
      </c>
      <c r="J21" s="13"/>
      <c r="K21" s="13"/>
      <c r="L21" s="13" t="s">
        <v>385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 t="s">
        <v>386</v>
      </c>
      <c r="AE21" s="14"/>
      <c r="AF21" s="14"/>
      <c r="AG21" s="14"/>
    </row>
    <row r="22" spans="1:33" x14ac:dyDescent="0.3">
      <c r="A22" s="8" t="s">
        <v>18</v>
      </c>
      <c r="B22" s="10" t="s">
        <v>17</v>
      </c>
      <c r="C22" s="9" t="s">
        <v>387</v>
      </c>
      <c r="D22" s="9" t="s">
        <v>16</v>
      </c>
      <c r="E22" s="9" t="s">
        <v>19</v>
      </c>
      <c r="F22" s="10" t="s">
        <v>20</v>
      </c>
      <c r="G22" s="9" t="s">
        <v>21</v>
      </c>
      <c r="H22" s="9" t="s">
        <v>377</v>
      </c>
      <c r="I22" s="10" t="s">
        <v>22</v>
      </c>
      <c r="J22" s="10" t="s">
        <v>23</v>
      </c>
      <c r="K22" s="10" t="s">
        <v>24</v>
      </c>
      <c r="L22" s="10" t="s">
        <v>25</v>
      </c>
      <c r="M22" s="10" t="s">
        <v>26</v>
      </c>
      <c r="N22" s="10" t="s">
        <v>27</v>
      </c>
      <c r="O22" s="10" t="s">
        <v>28</v>
      </c>
      <c r="P22" s="10" t="s">
        <v>29</v>
      </c>
      <c r="Q22" s="10" t="s">
        <v>30</v>
      </c>
      <c r="R22" s="10" t="s">
        <v>31</v>
      </c>
      <c r="S22" s="10" t="s">
        <v>32</v>
      </c>
      <c r="T22" s="10" t="s">
        <v>22</v>
      </c>
      <c r="U22" s="10" t="s">
        <v>33</v>
      </c>
      <c r="V22" s="10" t="s">
        <v>23</v>
      </c>
      <c r="W22" s="10" t="s">
        <v>34</v>
      </c>
      <c r="X22" s="10" t="s">
        <v>24</v>
      </c>
      <c r="Y22" s="10" t="s">
        <v>35</v>
      </c>
      <c r="Z22" s="10" t="s">
        <v>36</v>
      </c>
      <c r="AA22" s="10" t="s">
        <v>37</v>
      </c>
      <c r="AB22" s="10" t="s">
        <v>38</v>
      </c>
      <c r="AC22" s="10" t="s">
        <v>39</v>
      </c>
      <c r="AD22" s="10" t="s">
        <v>40</v>
      </c>
      <c r="AE22" s="10" t="s">
        <v>41</v>
      </c>
      <c r="AF22" s="10" t="s">
        <v>42</v>
      </c>
      <c r="AG22" s="9" t="s">
        <v>43</v>
      </c>
    </row>
    <row r="23" spans="1:33" x14ac:dyDescent="0.3">
      <c r="A23" s="22">
        <v>5500</v>
      </c>
      <c r="B23" s="23" t="s">
        <v>7</v>
      </c>
      <c r="C23" s="23" t="s">
        <v>388</v>
      </c>
      <c r="D23" s="24" t="s">
        <v>381</v>
      </c>
      <c r="E23" s="24" t="str">
        <f>VLOOKUP($B23,EPDs,5,FALSE)</f>
        <v>03-05-2023</v>
      </c>
      <c r="F23" s="25">
        <f>VLOOKUP($B23,EPDs,2,FALSE)</f>
        <v>4857112</v>
      </c>
      <c r="G23" s="24" t="str">
        <f>VLOOKUP($B23,EPDs,93,FALSE)</f>
        <v>HSF CARDINAL 133G</v>
      </c>
      <c r="H23" s="24" t="str">
        <f>VLOOKUP($B23,EPDs,102,FALSE)</f>
        <v>KCC PINNACLE 949-109</v>
      </c>
      <c r="I23" s="25">
        <f>VLOOKUP($B23,EPDs,14,FALSE)</f>
        <v>59</v>
      </c>
      <c r="J23" s="25">
        <f>VLOOKUP($B23,EPDs,16,FALSE)</f>
        <v>655</v>
      </c>
      <c r="K23" s="25">
        <f>VLOOKUP($B23,EPDs,18,FALSE)</f>
        <v>1184</v>
      </c>
      <c r="L23" s="25">
        <f>VLOOKUP($B23,EPDs,38,FALSE)</f>
        <v>126</v>
      </c>
      <c r="M23" s="25">
        <f>VLOOKUP($B23,EPDs,39,FALSE)</f>
        <v>7</v>
      </c>
      <c r="N23" s="25">
        <f>VLOOKUP($B23,EPDs,40,FALSE)</f>
        <v>117</v>
      </c>
      <c r="O23" s="25">
        <f>VLOOKUP($B23,EPDs,41,FALSE)</f>
        <v>1</v>
      </c>
      <c r="P23" s="25">
        <f>VLOOKUP($B23,EPDs,42,FALSE)</f>
        <v>8</v>
      </c>
      <c r="Q23" s="25">
        <f>VLOOKUP($B23,EPDs,43,FALSE)</f>
        <v>96</v>
      </c>
      <c r="R23" s="25">
        <f>VLOOKUP($B23,EPDs,44,FALSE)</f>
        <v>18</v>
      </c>
      <c r="S23" s="25">
        <f>VLOOKUP($B23,EPDs,46,FALSE)</f>
        <v>3</v>
      </c>
      <c r="T23" s="25">
        <f>VLOOKUP($B23,EPDs,47,FALSE)</f>
        <v>-5.7</v>
      </c>
      <c r="U23" s="25">
        <f>VLOOKUP($B23,EPDs,49,FALSE)</f>
        <v>3</v>
      </c>
      <c r="V23" s="25">
        <f>VLOOKUP($B23,EPDs,50,FALSE)</f>
        <v>71</v>
      </c>
      <c r="W23" s="25">
        <f>VLOOKUP($B23,EPDs,52,FALSE)</f>
        <v>16</v>
      </c>
      <c r="X23" s="25">
        <f>VLOOKUP($B23,EPDs,53,FALSE)</f>
        <v>108</v>
      </c>
      <c r="Y23" s="25">
        <f>VLOOKUP($B23,EPDs,55,FALSE)</f>
        <v>28</v>
      </c>
      <c r="Z23" s="25">
        <f>VLOOKUP($B23,EPDs,68,FALSE)</f>
        <v>17</v>
      </c>
      <c r="AA23" s="25">
        <f>VLOOKUP($B23,EPDs,70,FALSE)</f>
        <v>2</v>
      </c>
      <c r="AB23" s="25">
        <f>VLOOKUP($B23,EPDs,74,FALSE)</f>
        <v>21</v>
      </c>
      <c r="AC23" s="25">
        <f>VLOOKUP($B23,EPDs,76,FALSE)</f>
        <v>2</v>
      </c>
      <c r="AD23" s="25">
        <f>VLOOKUP($B23,EPDs,77,FALSE)</f>
        <v>0.28000000000000003</v>
      </c>
      <c r="AE23" s="25">
        <f>VLOOKUP($B23,EPDs,79,FALSE)</f>
        <v>83</v>
      </c>
      <c r="AF23" s="25">
        <f>VLOOKUP($B23,EPDs,86,FALSE)</f>
        <v>0.6</v>
      </c>
      <c r="AG23" s="9">
        <f>VLOOKUP($B23,EPDs,88,FALSE)</f>
        <v>2</v>
      </c>
    </row>
    <row r="24" spans="1:33" x14ac:dyDescent="0.3">
      <c r="A24" s="22">
        <v>5500</v>
      </c>
      <c r="B24" s="23" t="s">
        <v>8</v>
      </c>
      <c r="C24" s="23"/>
      <c r="D24" s="24" t="s">
        <v>382</v>
      </c>
      <c r="E24" s="24" t="str">
        <f>VLOOKUP($B24,EPDs,5,FALSE)</f>
        <v>03-14-2023</v>
      </c>
      <c r="F24" s="25">
        <f>VLOOKUP($B24,EPDs,2,FALSE)</f>
        <v>4857032</v>
      </c>
      <c r="G24" s="24" t="str">
        <f>VLOOKUP($B24,EPDs,93,FALSE)</f>
        <v>HSF CARDINAL 133G</v>
      </c>
      <c r="H24" s="24" t="str">
        <f>VLOOKUP($B24,EPDs,102,FALSE)</f>
        <v>BROWN CCFP REVIVAL D6685</v>
      </c>
      <c r="I24" s="25">
        <f>VLOOKUP($B24,EPDs,14,FALSE)</f>
        <v>81</v>
      </c>
      <c r="J24" s="25">
        <f>VLOOKUP($B24,EPDs,16,FALSE)</f>
        <v>600</v>
      </c>
      <c r="K24" s="25">
        <f>VLOOKUP($B24,EPDs,18,FALSE)</f>
        <v>1125</v>
      </c>
      <c r="L24" s="25">
        <f>VLOOKUP($B24,EPDs,38,FALSE)</f>
        <v>63</v>
      </c>
      <c r="M24" s="25">
        <f>VLOOKUP($B24,EPDs,39,FALSE)</f>
        <v>88</v>
      </c>
      <c r="N24" s="25">
        <f>VLOOKUP($B24,EPDs,40,FALSE)</f>
        <v>58</v>
      </c>
      <c r="O24" s="25">
        <f>VLOOKUP($B24,EPDs,41,FALSE)</f>
        <v>37</v>
      </c>
      <c r="P24" s="25">
        <f>VLOOKUP($B24,EPDs,42,FALSE)</f>
        <v>5</v>
      </c>
      <c r="Q24" s="25">
        <f>VLOOKUP($B24,EPDs,43,FALSE)</f>
        <v>97</v>
      </c>
      <c r="R24" s="25">
        <f>VLOOKUP($B24,EPDs,44,FALSE)</f>
        <v>11</v>
      </c>
      <c r="S24" s="25">
        <f>VLOOKUP($B24,EPDs,46,FALSE)</f>
        <v>72</v>
      </c>
      <c r="T24" s="25">
        <f>VLOOKUP($B24,EPDs,47,FALSE)</f>
        <v>0</v>
      </c>
      <c r="U24" s="25">
        <f>VLOOKUP($B24,EPDs,49,FALSE)</f>
        <v>83</v>
      </c>
      <c r="V24" s="25">
        <f>VLOOKUP($B24,EPDs,50,FALSE)</f>
        <v>71</v>
      </c>
      <c r="W24" s="25">
        <f>VLOOKUP($B24,EPDs,52,FALSE)</f>
        <v>16</v>
      </c>
      <c r="X24" s="25">
        <f>VLOOKUP($B24,EPDs,53,FALSE)</f>
        <v>110</v>
      </c>
      <c r="Y24" s="25">
        <f>VLOOKUP($B24,EPDs,55,FALSE)</f>
        <v>25</v>
      </c>
      <c r="Z24" s="25">
        <f>VLOOKUP($B24,EPDs,68,FALSE)</f>
        <v>14</v>
      </c>
      <c r="AA24" s="25">
        <f>VLOOKUP($B24,EPDs,70,FALSE)</f>
        <v>10</v>
      </c>
      <c r="AB24" s="25">
        <f>VLOOKUP($B24,EPDs,74,FALSE)</f>
        <v>15</v>
      </c>
      <c r="AC24" s="25">
        <f>VLOOKUP($B24,EPDs,76,FALSE)</f>
        <v>44</v>
      </c>
      <c r="AD24" s="25">
        <f>VLOOKUP($B24,EPDs,77,FALSE)</f>
        <v>0.19</v>
      </c>
      <c r="AE24" s="25">
        <f>VLOOKUP($B24,EPDs,79,FALSE)</f>
        <v>95</v>
      </c>
      <c r="AF24" s="25">
        <f>VLOOKUP($B24,EPDs,86,FALSE)</f>
        <v>0.56999999999999995</v>
      </c>
      <c r="AG24" s="9">
        <f>VLOOKUP($B24,EPDs,88,FALSE)</f>
        <v>2</v>
      </c>
    </row>
    <row r="25" spans="1:33" x14ac:dyDescent="0.3">
      <c r="A25" s="22">
        <v>5000</v>
      </c>
      <c r="B25" s="23" t="s">
        <v>9</v>
      </c>
      <c r="C25" s="23" t="s">
        <v>388</v>
      </c>
      <c r="D25" s="24" t="s">
        <v>383</v>
      </c>
      <c r="E25" s="24" t="str">
        <f>VLOOKUP($B25,EPDs,5,FALSE)</f>
        <v>03-01-2023</v>
      </c>
      <c r="F25" s="25">
        <f>VLOOKUP($B25,EPDs,2,FALSE)</f>
        <v>4857106</v>
      </c>
      <c r="G25" s="24" t="str">
        <f>VLOOKUP($B25,EPDs,93,FALSE)</f>
        <v>KCC JEALOUS 997-J110</v>
      </c>
      <c r="H25" s="24" t="str">
        <f>VLOOKUP($B25,EPDs,102,FALSE)</f>
        <v>KCC EMPEROR 3102-726</v>
      </c>
      <c r="I25" s="25">
        <f>VLOOKUP($B25,EPDs,14,FALSE)</f>
        <v>67</v>
      </c>
      <c r="J25" s="25">
        <f>VLOOKUP($B25,EPDs,16,FALSE)</f>
        <v>548</v>
      </c>
      <c r="K25" s="25">
        <f>VLOOKUP($B25,EPDs,18,FALSE)</f>
        <v>1002</v>
      </c>
      <c r="L25" s="25">
        <f>VLOOKUP($B25,EPDs,38,FALSE)</f>
        <v>93</v>
      </c>
      <c r="M25" s="25">
        <f>VLOOKUP($B25,EPDs,39,FALSE)</f>
        <v>46</v>
      </c>
      <c r="N25" s="25">
        <f>VLOOKUP($B25,EPDs,40,FALSE)</f>
        <v>66</v>
      </c>
      <c r="O25" s="25">
        <f>VLOOKUP($B25,EPDs,41,FALSE)</f>
        <v>22</v>
      </c>
      <c r="P25" s="25">
        <f>VLOOKUP($B25,EPDs,42,FALSE)</f>
        <v>27</v>
      </c>
      <c r="Q25" s="25">
        <f>VLOOKUP($B25,EPDs,43,FALSE)</f>
        <v>74</v>
      </c>
      <c r="R25" s="25">
        <f>VLOOKUP($B25,EPDs,44,FALSE)</f>
        <v>18</v>
      </c>
      <c r="S25" s="25">
        <f>VLOOKUP($B25,EPDs,46,FALSE)</f>
        <v>2</v>
      </c>
      <c r="T25" s="25">
        <f>VLOOKUP($B25,EPDs,47,FALSE)</f>
        <v>-5.5</v>
      </c>
      <c r="U25" s="25">
        <f>VLOOKUP($B25,EPDs,49,FALSE)</f>
        <v>4</v>
      </c>
      <c r="V25" s="25">
        <f>VLOOKUP($B25,EPDs,50,FALSE)</f>
        <v>55</v>
      </c>
      <c r="W25" s="25">
        <f>VLOOKUP($B25,EPDs,52,FALSE)</f>
        <v>73</v>
      </c>
      <c r="X25" s="25">
        <f>VLOOKUP($B25,EPDs,53,FALSE)</f>
        <v>89</v>
      </c>
      <c r="Y25" s="25">
        <f>VLOOKUP($B25,EPDs,55,FALSE)</f>
        <v>69</v>
      </c>
      <c r="Z25" s="25">
        <f>VLOOKUP($B25,EPDs,68,FALSE)</f>
        <v>11</v>
      </c>
      <c r="AA25" s="25">
        <f>VLOOKUP($B25,EPDs,70,FALSE)</f>
        <v>52</v>
      </c>
      <c r="AB25" s="25">
        <f>VLOOKUP($B25,EPDs,74,FALSE)</f>
        <v>16</v>
      </c>
      <c r="AC25" s="25">
        <f>VLOOKUP($B25,EPDs,76,FALSE)</f>
        <v>34</v>
      </c>
      <c r="AD25" s="25">
        <f>VLOOKUP($B25,EPDs,77,FALSE)</f>
        <v>0.62</v>
      </c>
      <c r="AE25" s="25">
        <f>VLOOKUP($B25,EPDs,79,FALSE)</f>
        <v>15</v>
      </c>
      <c r="AF25" s="25">
        <f>VLOOKUP($B25,EPDs,86,FALSE)</f>
        <v>0.05</v>
      </c>
      <c r="AG25" s="9">
        <f>VLOOKUP($B25,EPDs,88,FALSE)</f>
        <v>69</v>
      </c>
    </row>
  </sheetData>
  <mergeCells count="7">
    <mergeCell ref="I21:K21"/>
    <mergeCell ref="I9:K9"/>
    <mergeCell ref="I4:K4"/>
    <mergeCell ref="L4:AC4"/>
    <mergeCell ref="L9:AC9"/>
    <mergeCell ref="L21:AC21"/>
    <mergeCell ref="AD4:AF4"/>
  </mergeCells>
  <conditionalFormatting sqref="M6:M8 M11:M20 M23:M25 AG11:AG20 AG23:AG25 AE11:AE20 AE23:AE25 AC11:AC20 AC23:AC25 AA11:AA20 AA23:AA25 Y11:Y20 Y23:Y25 W11:W20 W23:W25 U11:U20 U23:U25 S11:S20 S23:S25 Q11:Q20 Q23:Q25 O11:O20 O23:O25">
    <cfRule type="cellIs" dxfId="3" priority="4" operator="lessThan">
      <formula>36</formula>
    </cfRule>
  </conditionalFormatting>
  <conditionalFormatting sqref="L6:L8 L11:L20 L23:L25 AF11:AF20 AF23:AF25 AD11:AD20 AD23:AD25 AB11:AB20 AB23:AB25 Z11:Z20 Z23:Z25 X11:X20 X23:X25 V11:V20 V23:V25 T11:T20 T23:T25 R11:R20 R23:R25 P11:P20 P23:P25 N11:N20 N23:N25">
    <cfRule type="expression" dxfId="2" priority="3">
      <formula>M6&lt;36</formula>
    </cfRule>
  </conditionalFormatting>
  <conditionalFormatting sqref="O6:O8 Q6:Q8 S6:S8 U6:U8 W6:W8 Y6:Y8 AA6:AA8 AC6:AC8 AE6:AE8 AG6:AG8">
    <cfRule type="cellIs" dxfId="1" priority="2" operator="lessThan">
      <formula>36</formula>
    </cfRule>
  </conditionalFormatting>
  <conditionalFormatting sqref="N6:N8 P6:P8 R6:R8 T6:T8 V6:V8 X6:X8 Z6:Z8 AB6:AB8 AD6:AD8 AF6:AF8">
    <cfRule type="expression" dxfId="0" priority="1">
      <formula>O6&lt;36</formula>
    </cfRule>
  </conditionalFormatting>
  <pageMargins left="0.7" right="0.7" top="0.75" bottom="0.75" header="0.3" footer="0.3"/>
  <pageSetup orientation="landscape" r:id="rId1"/>
  <headerFooter>
    <oddHeader>&amp;LRed Angus &amp; Red SmAN Bulls from KCC&amp;CKCC/DRI Spring P/T Sale
Sales start Apr 18, 2024 and continue until all bulls are sold.&amp;R18 months old, Yearlings</oddHeader>
    <oddFooter>&amp;LKniebel Cattle Co
428 S 2600 Rd
White City, KS 66872&amp;CRanch (785) 349-2821
Kevin Kniebel (620) 767-2181
Mary Ann Kniebel (620) 767-2180&amp;R
For complete information visit
www.KCattle.com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D8CB7-F5D6-4085-A526-8B2B07A11800}">
  <dimension ref="A1:DQ20"/>
  <sheetViews>
    <sheetView topLeftCell="BC1" workbookViewId="0">
      <selection activeCell="BV19" sqref="BV19"/>
    </sheetView>
  </sheetViews>
  <sheetFormatPr defaultColWidth="9.109375" defaultRowHeight="14.4" x14ac:dyDescent="0.3"/>
  <cols>
    <col min="1" max="1" width="9.109375" style="1"/>
    <col min="2" max="2" width="9.109375" style="1" customWidth="1"/>
    <col min="3" max="3" width="9.109375" style="1"/>
    <col min="4" max="7" width="9.109375" style="1" customWidth="1"/>
    <col min="8" max="9" width="9.109375" style="1"/>
    <col min="10" max="12" width="9.109375" style="1" customWidth="1"/>
    <col min="13" max="13" width="9.109375" style="1"/>
    <col min="14" max="15" width="9.109375" style="1" customWidth="1"/>
    <col min="16" max="16" width="9.109375" style="1"/>
    <col min="17" max="17" width="9.109375" style="1" customWidth="1"/>
    <col min="18" max="18" width="9.109375" style="1"/>
    <col min="19" max="37" width="9.109375" style="1" customWidth="1"/>
    <col min="38" max="16384" width="9.109375" style="1"/>
  </cols>
  <sheetData>
    <row r="1" spans="1:121" x14ac:dyDescent="0.3">
      <c r="B1" s="1" t="s">
        <v>44</v>
      </c>
      <c r="C1" s="1" t="s">
        <v>45</v>
      </c>
      <c r="D1" s="1" t="s">
        <v>46</v>
      </c>
      <c r="E1" s="1" t="s">
        <v>47</v>
      </c>
      <c r="F1" s="1" t="s">
        <v>48</v>
      </c>
      <c r="G1" s="1" t="s">
        <v>49</v>
      </c>
      <c r="H1" s="1" t="s">
        <v>50</v>
      </c>
      <c r="I1" s="1" t="s">
        <v>51</v>
      </c>
      <c r="J1" s="1" t="s">
        <v>52</v>
      </c>
      <c r="K1" s="1" t="s">
        <v>53</v>
      </c>
      <c r="L1" s="1" t="s">
        <v>54</v>
      </c>
      <c r="M1" s="1" t="s">
        <v>55</v>
      </c>
      <c r="N1" s="1" t="s">
        <v>56</v>
      </c>
      <c r="O1" s="1" t="s">
        <v>57</v>
      </c>
      <c r="P1" s="1" t="s">
        <v>58</v>
      </c>
      <c r="Q1" s="1" t="s">
        <v>59</v>
      </c>
      <c r="R1" s="1" t="s">
        <v>60</v>
      </c>
      <c r="S1" s="1" t="s">
        <v>61</v>
      </c>
      <c r="T1" s="1" t="s">
        <v>62</v>
      </c>
      <c r="U1" s="1" t="s">
        <v>63</v>
      </c>
      <c r="V1" s="1" t="s">
        <v>64</v>
      </c>
      <c r="W1" s="1" t="s">
        <v>65</v>
      </c>
      <c r="X1" s="1" t="s">
        <v>66</v>
      </c>
      <c r="Y1" s="1" t="s">
        <v>67</v>
      </c>
      <c r="Z1" s="1" t="s">
        <v>68</v>
      </c>
      <c r="AA1" s="1" t="s">
        <v>69</v>
      </c>
      <c r="AB1" s="1" t="s">
        <v>70</v>
      </c>
      <c r="AC1" s="1" t="s">
        <v>71</v>
      </c>
      <c r="AD1" s="1" t="s">
        <v>72</v>
      </c>
      <c r="AE1" s="1" t="s">
        <v>73</v>
      </c>
      <c r="AF1" s="1" t="s">
        <v>74</v>
      </c>
      <c r="AG1" s="1" t="s">
        <v>75</v>
      </c>
      <c r="AH1" s="1" t="s">
        <v>76</v>
      </c>
      <c r="AI1" s="1" t="s">
        <v>77</v>
      </c>
      <c r="AJ1" s="1" t="s">
        <v>78</v>
      </c>
      <c r="AK1" s="1" t="s">
        <v>79</v>
      </c>
      <c r="AL1" s="1" t="s">
        <v>25</v>
      </c>
      <c r="AM1" s="1" t="s">
        <v>26</v>
      </c>
      <c r="AN1" s="1" t="s">
        <v>80</v>
      </c>
      <c r="AO1" s="1" t="s">
        <v>81</v>
      </c>
      <c r="AP1" s="1" t="s">
        <v>82</v>
      </c>
      <c r="AQ1" s="1" t="s">
        <v>83</v>
      </c>
      <c r="AR1" s="1" t="s">
        <v>84</v>
      </c>
      <c r="AS1" s="1" t="s">
        <v>85</v>
      </c>
      <c r="AT1" s="1" t="s">
        <v>86</v>
      </c>
      <c r="AU1" s="1" t="s">
        <v>87</v>
      </c>
      <c r="AV1" s="1" t="s">
        <v>88</v>
      </c>
      <c r="AW1" s="1" t="s">
        <v>89</v>
      </c>
      <c r="AX1" s="1" t="s">
        <v>90</v>
      </c>
      <c r="AY1" s="1" t="s">
        <v>91</v>
      </c>
      <c r="AZ1" s="1" t="s">
        <v>92</v>
      </c>
      <c r="BA1" s="1" t="s">
        <v>93</v>
      </c>
      <c r="BB1" s="1" t="s">
        <v>94</v>
      </c>
      <c r="BC1" s="1" t="s">
        <v>95</v>
      </c>
      <c r="BD1" s="1" t="s">
        <v>96</v>
      </c>
      <c r="BE1" s="1" t="s">
        <v>97</v>
      </c>
      <c r="BF1" s="1" t="s">
        <v>98</v>
      </c>
      <c r="BG1" s="1" t="s">
        <v>99</v>
      </c>
      <c r="BH1" s="1" t="s">
        <v>100</v>
      </c>
      <c r="BI1" s="1" t="s">
        <v>101</v>
      </c>
      <c r="BJ1" s="1" t="s">
        <v>102</v>
      </c>
      <c r="BK1" s="1" t="s">
        <v>103</v>
      </c>
      <c r="BL1" s="1" t="s">
        <v>104</v>
      </c>
      <c r="BM1" s="1" t="s">
        <v>105</v>
      </c>
      <c r="BN1" s="1" t="s">
        <v>106</v>
      </c>
      <c r="BO1" s="1" t="s">
        <v>107</v>
      </c>
      <c r="BP1" s="1" t="s">
        <v>108</v>
      </c>
      <c r="BQ1" s="1" t="s">
        <v>109</v>
      </c>
      <c r="BR1" s="1" t="s">
        <v>110</v>
      </c>
      <c r="BS1" s="1" t="s">
        <v>111</v>
      </c>
      <c r="BT1" s="1" t="s">
        <v>112</v>
      </c>
      <c r="BU1" s="1" t="s">
        <v>113</v>
      </c>
      <c r="BV1" s="1" t="s">
        <v>114</v>
      </c>
      <c r="BW1" s="1" t="s">
        <v>115</v>
      </c>
      <c r="BX1" s="1" t="s">
        <v>116</v>
      </c>
      <c r="BY1" s="1" t="s">
        <v>117</v>
      </c>
      <c r="BZ1" s="1" t="s">
        <v>118</v>
      </c>
      <c r="CA1" s="1" t="s">
        <v>119</v>
      </c>
      <c r="CB1" s="1" t="s">
        <v>120</v>
      </c>
      <c r="CC1" s="1" t="s">
        <v>121</v>
      </c>
      <c r="CD1" s="1" t="s">
        <v>122</v>
      </c>
      <c r="CE1" s="1" t="s">
        <v>123</v>
      </c>
      <c r="CF1" s="1" t="s">
        <v>124</v>
      </c>
      <c r="CG1" s="1" t="s">
        <v>125</v>
      </c>
      <c r="CH1" s="1" t="s">
        <v>126</v>
      </c>
      <c r="CI1" s="1" t="s">
        <v>127</v>
      </c>
      <c r="CJ1" s="1" t="s">
        <v>128</v>
      </c>
      <c r="CK1" s="1" t="s">
        <v>129</v>
      </c>
      <c r="CL1" s="1" t="s">
        <v>130</v>
      </c>
      <c r="CM1" s="1" t="s">
        <v>131</v>
      </c>
      <c r="CN1" s="1" t="s">
        <v>132</v>
      </c>
      <c r="CO1" s="1" t="s">
        <v>133</v>
      </c>
      <c r="CP1" s="1" t="s">
        <v>134</v>
      </c>
      <c r="CQ1" s="1" t="s">
        <v>135</v>
      </c>
      <c r="CR1" s="1" t="s">
        <v>136</v>
      </c>
      <c r="CS1" s="1" t="s">
        <v>137</v>
      </c>
      <c r="CT1" s="1" t="s">
        <v>138</v>
      </c>
      <c r="CU1" s="1" t="s">
        <v>139</v>
      </c>
      <c r="CV1" s="1" t="s">
        <v>140</v>
      </c>
      <c r="CW1" s="1" t="s">
        <v>141</v>
      </c>
      <c r="CX1" s="1" t="s">
        <v>142</v>
      </c>
      <c r="CY1" s="1" t="s">
        <v>143</v>
      </c>
      <c r="CZ1" s="1" t="s">
        <v>144</v>
      </c>
      <c r="DA1" s="1" t="s">
        <v>145</v>
      </c>
      <c r="DB1" s="1" t="s">
        <v>146</v>
      </c>
      <c r="DC1" s="1" t="s">
        <v>147</v>
      </c>
      <c r="DD1" s="1" t="s">
        <v>148</v>
      </c>
      <c r="DE1" s="1" t="s">
        <v>149</v>
      </c>
      <c r="DF1" s="1" t="s">
        <v>150</v>
      </c>
      <c r="DG1" s="1" t="s">
        <v>151</v>
      </c>
      <c r="DH1" s="1" t="s">
        <v>152</v>
      </c>
      <c r="DI1" s="1" t="s">
        <v>153</v>
      </c>
      <c r="DJ1" s="1" t="s">
        <v>154</v>
      </c>
      <c r="DK1" s="1" t="s">
        <v>155</v>
      </c>
      <c r="DL1" s="1" t="s">
        <v>156</v>
      </c>
      <c r="DM1" s="1" t="s">
        <v>157</v>
      </c>
      <c r="DN1" s="1" t="s">
        <v>158</v>
      </c>
      <c r="DO1" s="1" t="s">
        <v>159</v>
      </c>
      <c r="DP1" s="1" t="s">
        <v>160</v>
      </c>
      <c r="DQ1" s="1" t="s">
        <v>161</v>
      </c>
    </row>
    <row r="2" spans="1:121" customFormat="1" x14ac:dyDescent="0.3">
      <c r="A2" t="str">
        <f>F2</f>
        <v>L002</v>
      </c>
      <c r="B2">
        <v>4856098</v>
      </c>
      <c r="C2" t="s">
        <v>162</v>
      </c>
      <c r="D2" t="s">
        <v>163</v>
      </c>
      <c r="E2" t="s">
        <v>164</v>
      </c>
      <c r="F2" t="s">
        <v>3</v>
      </c>
      <c r="G2" t="s">
        <v>165</v>
      </c>
      <c r="H2" t="s">
        <v>166</v>
      </c>
      <c r="I2" t="s">
        <v>167</v>
      </c>
      <c r="J2">
        <v>1</v>
      </c>
      <c r="K2" t="s">
        <v>168</v>
      </c>
      <c r="L2" t="s">
        <v>169</v>
      </c>
      <c r="M2">
        <v>82</v>
      </c>
      <c r="N2">
        <v>82</v>
      </c>
      <c r="P2">
        <v>603</v>
      </c>
      <c r="R2">
        <v>967</v>
      </c>
      <c r="T2">
        <v>2.27</v>
      </c>
      <c r="V2">
        <v>2.65</v>
      </c>
      <c r="AC2">
        <v>101</v>
      </c>
      <c r="AD2">
        <v>5.82</v>
      </c>
      <c r="AF2">
        <v>11.6</v>
      </c>
      <c r="AH2">
        <v>0.26</v>
      </c>
      <c r="AJ2" t="s">
        <v>170</v>
      </c>
      <c r="AK2" t="s">
        <v>171</v>
      </c>
      <c r="AL2">
        <v>38</v>
      </c>
      <c r="AM2">
        <v>99</v>
      </c>
      <c r="AN2">
        <v>10</v>
      </c>
      <c r="AO2">
        <v>98</v>
      </c>
      <c r="AP2">
        <v>28</v>
      </c>
      <c r="AQ2">
        <v>71</v>
      </c>
      <c r="AR2">
        <v>10</v>
      </c>
      <c r="AS2">
        <v>39</v>
      </c>
      <c r="AT2">
        <v>88</v>
      </c>
      <c r="AU2">
        <v>-1.1000000000000001</v>
      </c>
      <c r="AV2">
        <v>44</v>
      </c>
      <c r="AW2">
        <v>65</v>
      </c>
      <c r="AX2">
        <v>60</v>
      </c>
      <c r="AY2">
        <v>42</v>
      </c>
      <c r="AZ2">
        <v>54</v>
      </c>
      <c r="BA2">
        <v>93</v>
      </c>
      <c r="BB2">
        <v>42</v>
      </c>
      <c r="BC2">
        <v>62</v>
      </c>
      <c r="BD2">
        <v>0.2</v>
      </c>
      <c r="BE2">
        <v>42</v>
      </c>
      <c r="BF2">
        <v>69</v>
      </c>
      <c r="BG2">
        <v>1.8</v>
      </c>
      <c r="BH2">
        <v>13</v>
      </c>
      <c r="BI2">
        <v>78</v>
      </c>
      <c r="BJ2">
        <v>22</v>
      </c>
      <c r="BK2">
        <v>18</v>
      </c>
      <c r="BL2">
        <v>82</v>
      </c>
      <c r="BM2">
        <v>10</v>
      </c>
      <c r="BN2">
        <v>11</v>
      </c>
      <c r="BO2">
        <v>86</v>
      </c>
      <c r="BP2">
        <v>5</v>
      </c>
      <c r="BQ2">
        <v>17</v>
      </c>
      <c r="BR2">
        <v>98</v>
      </c>
      <c r="BS2">
        <v>5</v>
      </c>
      <c r="BT2">
        <v>21</v>
      </c>
      <c r="BU2">
        <v>86</v>
      </c>
      <c r="BV2">
        <v>13</v>
      </c>
      <c r="BW2">
        <v>30</v>
      </c>
      <c r="BX2">
        <v>74</v>
      </c>
      <c r="BY2">
        <v>0.75</v>
      </c>
      <c r="BZ2">
        <v>33</v>
      </c>
      <c r="CA2">
        <v>6</v>
      </c>
      <c r="CB2">
        <v>0.21</v>
      </c>
      <c r="CC2">
        <v>29</v>
      </c>
      <c r="CD2">
        <v>98</v>
      </c>
      <c r="CE2">
        <v>10</v>
      </c>
      <c r="CF2">
        <v>36</v>
      </c>
      <c r="CG2">
        <v>93</v>
      </c>
      <c r="CH2">
        <v>-0.34</v>
      </c>
      <c r="CI2">
        <v>34</v>
      </c>
      <c r="CJ2">
        <v>99</v>
      </c>
      <c r="CK2">
        <v>0.04</v>
      </c>
      <c r="CL2">
        <v>30</v>
      </c>
      <c r="CM2">
        <v>85</v>
      </c>
      <c r="CN2">
        <v>3774465</v>
      </c>
      <c r="CO2" t="s">
        <v>172</v>
      </c>
      <c r="CP2">
        <v>1699385</v>
      </c>
      <c r="CQ2" t="s">
        <v>173</v>
      </c>
      <c r="CR2" t="s">
        <v>174</v>
      </c>
      <c r="CS2">
        <v>1549933</v>
      </c>
      <c r="CT2" t="s">
        <v>175</v>
      </c>
      <c r="CU2">
        <v>1646597</v>
      </c>
      <c r="CV2" t="s">
        <v>176</v>
      </c>
      <c r="CW2">
        <v>975924</v>
      </c>
      <c r="CX2" t="s">
        <v>177</v>
      </c>
      <c r="CY2">
        <v>1142766</v>
      </c>
      <c r="CZ2" t="s">
        <v>178</v>
      </c>
      <c r="DA2">
        <v>1330290</v>
      </c>
      <c r="DB2" t="s">
        <v>179</v>
      </c>
      <c r="DC2">
        <v>727792</v>
      </c>
      <c r="DD2" t="s">
        <v>180</v>
      </c>
      <c r="DE2">
        <v>1450023</v>
      </c>
      <c r="DF2" t="s">
        <v>181</v>
      </c>
      <c r="DG2">
        <v>832490</v>
      </c>
      <c r="DH2" t="s">
        <v>182</v>
      </c>
      <c r="DI2">
        <v>387580</v>
      </c>
      <c r="DJ2" t="s">
        <v>183</v>
      </c>
      <c r="DK2">
        <v>845501</v>
      </c>
      <c r="DL2" t="s">
        <v>184</v>
      </c>
      <c r="DM2">
        <v>1004061</v>
      </c>
      <c r="DN2" t="s">
        <v>185</v>
      </c>
      <c r="DO2">
        <v>694206</v>
      </c>
      <c r="DP2" t="s">
        <v>186</v>
      </c>
      <c r="DQ2" t="s">
        <v>187</v>
      </c>
    </row>
    <row r="3" spans="1:121" x14ac:dyDescent="0.3">
      <c r="A3" t="str">
        <f t="shared" ref="A3:A18" si="0">F3</f>
        <v>L047</v>
      </c>
      <c r="B3" s="1">
        <v>4856996</v>
      </c>
      <c r="C3" s="1" t="s">
        <v>188</v>
      </c>
      <c r="D3" s="1" t="s">
        <v>163</v>
      </c>
      <c r="E3" s="1" t="s">
        <v>189</v>
      </c>
      <c r="F3" s="1" t="s">
        <v>4</v>
      </c>
      <c r="G3" s="1" t="s">
        <v>165</v>
      </c>
      <c r="H3" s="1" t="s">
        <v>166</v>
      </c>
      <c r="I3" s="1" t="s">
        <v>167</v>
      </c>
      <c r="J3" s="1">
        <v>1</v>
      </c>
      <c r="K3" s="1" t="s">
        <v>168</v>
      </c>
      <c r="L3" s="1" t="s">
        <v>190</v>
      </c>
      <c r="M3" s="1">
        <v>83</v>
      </c>
      <c r="N3" s="1">
        <v>85</v>
      </c>
      <c r="O3" s="1">
        <v>106</v>
      </c>
      <c r="P3" s="1">
        <v>666</v>
      </c>
      <c r="Q3" s="1">
        <v>105</v>
      </c>
      <c r="R3" s="1">
        <v>1268</v>
      </c>
      <c r="S3" s="1">
        <v>107</v>
      </c>
      <c r="T3" s="1">
        <v>3.76</v>
      </c>
      <c r="U3" s="1">
        <v>109</v>
      </c>
      <c r="V3" s="1">
        <v>3.37</v>
      </c>
      <c r="W3" s="1">
        <v>105</v>
      </c>
      <c r="AC3" s="1">
        <v>102</v>
      </c>
      <c r="AD3" s="1">
        <v>3.28</v>
      </c>
      <c r="AE3" s="1">
        <v>80</v>
      </c>
      <c r="AF3" s="1">
        <v>13.95</v>
      </c>
      <c r="AG3" s="1">
        <v>104</v>
      </c>
      <c r="AH3" s="1">
        <v>0.23</v>
      </c>
      <c r="AI3" s="1">
        <v>82</v>
      </c>
      <c r="AJ3" s="1" t="s">
        <v>170</v>
      </c>
      <c r="AK3" s="1" t="s">
        <v>171</v>
      </c>
      <c r="AL3" s="1">
        <v>75</v>
      </c>
      <c r="AM3" s="1">
        <v>74</v>
      </c>
      <c r="AN3" s="1">
        <v>22</v>
      </c>
      <c r="AO3" s="1">
        <v>94</v>
      </c>
      <c r="AP3" s="1">
        <v>53</v>
      </c>
      <c r="AQ3" s="1">
        <v>22</v>
      </c>
      <c r="AR3" s="1">
        <v>9</v>
      </c>
      <c r="AS3" s="1">
        <v>45</v>
      </c>
      <c r="AT3" s="1">
        <v>94</v>
      </c>
      <c r="AU3" s="1">
        <v>-0.6</v>
      </c>
      <c r="AV3" s="1">
        <v>50</v>
      </c>
      <c r="AW3" s="1">
        <v>74</v>
      </c>
      <c r="AX3" s="1">
        <v>68</v>
      </c>
      <c r="AY3" s="1">
        <v>47</v>
      </c>
      <c r="AZ3" s="1">
        <v>24</v>
      </c>
      <c r="BA3" s="1">
        <v>111</v>
      </c>
      <c r="BB3" s="1">
        <v>47</v>
      </c>
      <c r="BC3" s="1">
        <v>23</v>
      </c>
      <c r="BD3" s="1">
        <v>0.27</v>
      </c>
      <c r="BE3" s="1">
        <v>47</v>
      </c>
      <c r="BF3" s="1">
        <v>24</v>
      </c>
      <c r="BG3" s="1">
        <v>1.7</v>
      </c>
      <c r="BH3" s="1">
        <v>11</v>
      </c>
      <c r="BI3" s="1">
        <v>70</v>
      </c>
      <c r="BJ3" s="1">
        <v>22</v>
      </c>
      <c r="BK3" s="1">
        <v>21</v>
      </c>
      <c r="BL3" s="1">
        <v>83</v>
      </c>
      <c r="BM3" s="1">
        <v>4</v>
      </c>
      <c r="BN3" s="1">
        <v>11</v>
      </c>
      <c r="BO3" s="1">
        <v>52</v>
      </c>
      <c r="BP3" s="1">
        <v>13</v>
      </c>
      <c r="BQ3" s="1">
        <v>16</v>
      </c>
      <c r="BR3" s="1">
        <v>25</v>
      </c>
      <c r="BS3" s="1">
        <v>5</v>
      </c>
      <c r="BT3" s="1">
        <v>26</v>
      </c>
      <c r="BU3" s="1">
        <v>89</v>
      </c>
      <c r="BV3" s="1">
        <v>10</v>
      </c>
      <c r="BW3" s="1">
        <v>31</v>
      </c>
      <c r="BX3" s="1">
        <v>92</v>
      </c>
      <c r="BY3" s="1">
        <v>0.49</v>
      </c>
      <c r="BZ3" s="1">
        <v>36</v>
      </c>
      <c r="CA3" s="1">
        <v>34</v>
      </c>
      <c r="CB3" s="1">
        <v>0.04</v>
      </c>
      <c r="CC3" s="1">
        <v>31</v>
      </c>
      <c r="CD3" s="1">
        <v>36</v>
      </c>
      <c r="CE3" s="1">
        <v>34</v>
      </c>
      <c r="CF3" s="1">
        <v>39</v>
      </c>
      <c r="CG3" s="1">
        <v>14</v>
      </c>
      <c r="CH3" s="1">
        <v>0.38</v>
      </c>
      <c r="CI3" s="1">
        <v>36</v>
      </c>
      <c r="CJ3" s="1">
        <v>10</v>
      </c>
      <c r="CK3" s="1">
        <v>0.02</v>
      </c>
      <c r="CL3" s="1">
        <v>34</v>
      </c>
      <c r="CM3" s="1">
        <v>62</v>
      </c>
      <c r="CN3" s="1">
        <v>3861137</v>
      </c>
      <c r="CO3" s="1" t="s">
        <v>191</v>
      </c>
      <c r="CP3" s="1">
        <v>4154546</v>
      </c>
      <c r="CQ3" s="1" t="s">
        <v>192</v>
      </c>
      <c r="CR3" s="1" t="s">
        <v>193</v>
      </c>
      <c r="CS3" s="1">
        <v>3518332</v>
      </c>
      <c r="CT3" s="1" t="s">
        <v>194</v>
      </c>
      <c r="CU3" s="1">
        <v>3518330</v>
      </c>
      <c r="CV3" s="1" t="s">
        <v>195</v>
      </c>
      <c r="CW3" s="1">
        <v>3494132</v>
      </c>
      <c r="CX3" s="1" t="s">
        <v>196</v>
      </c>
      <c r="CY3" s="1">
        <v>3594476</v>
      </c>
      <c r="CZ3" s="1">
        <v>613</v>
      </c>
      <c r="DA3" s="1">
        <v>3317858</v>
      </c>
      <c r="DB3" s="1" t="s">
        <v>197</v>
      </c>
      <c r="DC3" s="1">
        <v>1288754</v>
      </c>
      <c r="DD3" s="1" t="s">
        <v>198</v>
      </c>
      <c r="DE3" s="1">
        <v>3318506</v>
      </c>
      <c r="DF3" s="1" t="s">
        <v>199</v>
      </c>
      <c r="DG3" s="1">
        <v>1288754</v>
      </c>
      <c r="DH3" s="1" t="s">
        <v>198</v>
      </c>
      <c r="DI3" s="1">
        <v>1652360</v>
      </c>
      <c r="DJ3" s="1" t="s">
        <v>200</v>
      </c>
      <c r="DK3" s="1">
        <v>1378528</v>
      </c>
      <c r="DL3" s="1" t="s">
        <v>201</v>
      </c>
      <c r="DM3" s="1">
        <v>1295159</v>
      </c>
      <c r="DN3" s="1" t="s">
        <v>202</v>
      </c>
      <c r="DO3" s="1">
        <v>1699402</v>
      </c>
      <c r="DP3" s="1" t="s">
        <v>203</v>
      </c>
      <c r="DQ3" s="1" t="s">
        <v>187</v>
      </c>
    </row>
    <row r="4" spans="1:121" x14ac:dyDescent="0.3">
      <c r="A4" t="str">
        <f t="shared" si="0"/>
        <v>L067</v>
      </c>
      <c r="B4" s="1">
        <v>4857146</v>
      </c>
      <c r="C4" s="1" t="s">
        <v>204</v>
      </c>
      <c r="D4" s="1" t="s">
        <v>163</v>
      </c>
      <c r="E4" s="1" t="s">
        <v>205</v>
      </c>
      <c r="F4" s="1" t="s">
        <v>5</v>
      </c>
      <c r="G4" s="1" t="s">
        <v>165</v>
      </c>
      <c r="H4" s="1" t="s">
        <v>166</v>
      </c>
      <c r="I4" s="1" t="s">
        <v>167</v>
      </c>
      <c r="J4" s="1">
        <v>1</v>
      </c>
      <c r="K4" s="1" t="s">
        <v>168</v>
      </c>
      <c r="L4" s="1" t="s">
        <v>206</v>
      </c>
      <c r="M4" s="1">
        <v>75</v>
      </c>
      <c r="N4" s="1">
        <v>82</v>
      </c>
      <c r="O4" s="1">
        <v>112</v>
      </c>
      <c r="P4" s="1">
        <v>520</v>
      </c>
      <c r="Q4" s="1">
        <v>91</v>
      </c>
      <c r="R4" s="1">
        <v>1125</v>
      </c>
      <c r="S4" s="1">
        <v>96</v>
      </c>
      <c r="T4" s="1">
        <v>3.77</v>
      </c>
      <c r="U4" s="1">
        <v>100</v>
      </c>
      <c r="V4" s="1">
        <v>2.82</v>
      </c>
      <c r="W4" s="1">
        <v>95</v>
      </c>
      <c r="AC4" s="1">
        <v>96</v>
      </c>
      <c r="AD4" s="1">
        <v>6.09</v>
      </c>
      <c r="AE4" s="1">
        <v>140</v>
      </c>
      <c r="AF4" s="1">
        <v>12.23</v>
      </c>
      <c r="AG4" s="1">
        <v>92</v>
      </c>
      <c r="AH4" s="1">
        <v>0.28000000000000003</v>
      </c>
      <c r="AI4" s="1">
        <v>104</v>
      </c>
      <c r="AJ4" s="1" t="s">
        <v>170</v>
      </c>
      <c r="AK4" s="1" t="s">
        <v>171</v>
      </c>
      <c r="AL4" s="1">
        <v>123</v>
      </c>
      <c r="AM4" s="1">
        <v>9</v>
      </c>
      <c r="AN4" s="1">
        <v>77</v>
      </c>
      <c r="AO4" s="1">
        <v>10</v>
      </c>
      <c r="AP4" s="1">
        <v>46</v>
      </c>
      <c r="AQ4" s="1">
        <v>34</v>
      </c>
      <c r="AR4" s="1">
        <v>14</v>
      </c>
      <c r="AS4" s="1">
        <v>41</v>
      </c>
      <c r="AT4" s="1">
        <v>35</v>
      </c>
      <c r="AU4" s="1">
        <v>-1.2</v>
      </c>
      <c r="AV4" s="1">
        <v>45</v>
      </c>
      <c r="AW4" s="1">
        <v>64</v>
      </c>
      <c r="AX4" s="1">
        <v>63</v>
      </c>
      <c r="AY4" s="1">
        <v>42</v>
      </c>
      <c r="AZ4" s="1">
        <v>44</v>
      </c>
      <c r="BA4" s="1">
        <v>102</v>
      </c>
      <c r="BB4" s="1">
        <v>41</v>
      </c>
      <c r="BC4" s="1">
        <v>41</v>
      </c>
      <c r="BD4" s="1">
        <v>0.25</v>
      </c>
      <c r="BE4" s="1">
        <v>41</v>
      </c>
      <c r="BF4" s="1">
        <v>37</v>
      </c>
      <c r="BG4" s="1">
        <v>1.66</v>
      </c>
      <c r="BH4" s="1">
        <v>8</v>
      </c>
      <c r="BI4" s="1">
        <v>67</v>
      </c>
      <c r="BJ4" s="1">
        <v>22</v>
      </c>
      <c r="BK4" s="1">
        <v>12</v>
      </c>
      <c r="BL4" s="1">
        <v>80</v>
      </c>
      <c r="BM4" s="1">
        <v>4</v>
      </c>
      <c r="BN4" s="1">
        <v>6</v>
      </c>
      <c r="BO4" s="1">
        <v>57</v>
      </c>
      <c r="BP4" s="1">
        <v>12</v>
      </c>
      <c r="BQ4" s="1">
        <v>3</v>
      </c>
      <c r="BR4" s="1">
        <v>40</v>
      </c>
      <c r="BS4" s="1">
        <v>9</v>
      </c>
      <c r="BT4" s="1">
        <v>20</v>
      </c>
      <c r="BU4" s="1">
        <v>20</v>
      </c>
      <c r="BV4" s="1">
        <v>18</v>
      </c>
      <c r="BW4" s="1">
        <v>28</v>
      </c>
      <c r="BX4" s="1">
        <v>11</v>
      </c>
      <c r="BY4" s="1">
        <v>0.8</v>
      </c>
      <c r="BZ4" s="1">
        <v>32</v>
      </c>
      <c r="CA4" s="1">
        <v>4</v>
      </c>
      <c r="CB4" s="1">
        <v>0.18</v>
      </c>
      <c r="CC4" s="1">
        <v>27</v>
      </c>
      <c r="CD4" s="1">
        <v>95</v>
      </c>
      <c r="CE4" s="1">
        <v>13</v>
      </c>
      <c r="CF4" s="1">
        <v>35</v>
      </c>
      <c r="CG4" s="1">
        <v>86</v>
      </c>
      <c r="CH4" s="1">
        <v>-0.24</v>
      </c>
      <c r="CI4" s="1">
        <v>32</v>
      </c>
      <c r="CJ4" s="1">
        <v>99</v>
      </c>
      <c r="CK4" s="1">
        <v>0.03</v>
      </c>
      <c r="CL4" s="1">
        <v>28</v>
      </c>
      <c r="CM4" s="1">
        <v>80</v>
      </c>
      <c r="CN4" s="1">
        <v>4500957</v>
      </c>
      <c r="CO4" s="1" t="s">
        <v>207</v>
      </c>
      <c r="CP4" s="1">
        <v>4500907</v>
      </c>
      <c r="CQ4" s="1" t="s">
        <v>208</v>
      </c>
      <c r="CR4" s="1" t="s">
        <v>209</v>
      </c>
      <c r="CS4" s="1">
        <v>3751659</v>
      </c>
      <c r="CT4" s="1" t="s">
        <v>210</v>
      </c>
      <c r="CU4" s="1">
        <v>3594348</v>
      </c>
      <c r="CV4" s="1">
        <v>631</v>
      </c>
      <c r="CW4" s="1">
        <v>4154776</v>
      </c>
      <c r="CX4" s="1" t="s">
        <v>211</v>
      </c>
      <c r="CY4" s="1">
        <v>3511902</v>
      </c>
      <c r="CZ4" s="1" t="s">
        <v>212</v>
      </c>
      <c r="DA4" s="1">
        <v>1724236</v>
      </c>
      <c r="DB4" s="1" t="s">
        <v>213</v>
      </c>
      <c r="DC4" s="1">
        <v>3474411</v>
      </c>
      <c r="DD4" s="1" t="s">
        <v>214</v>
      </c>
      <c r="DE4" s="1">
        <v>1610681</v>
      </c>
      <c r="DF4" s="1" t="s">
        <v>215</v>
      </c>
      <c r="DG4" s="1">
        <v>1486628</v>
      </c>
      <c r="DH4" s="1" t="s">
        <v>216</v>
      </c>
      <c r="DI4" s="1">
        <v>3774413</v>
      </c>
      <c r="DJ4" s="1" t="s">
        <v>217</v>
      </c>
      <c r="DK4" s="1">
        <v>3511963</v>
      </c>
      <c r="DL4" s="1" t="s">
        <v>218</v>
      </c>
      <c r="DM4" s="1">
        <v>806707</v>
      </c>
      <c r="DN4" s="1" t="s">
        <v>219</v>
      </c>
      <c r="DO4" s="1">
        <v>1486601</v>
      </c>
      <c r="DP4" s="1" t="s">
        <v>220</v>
      </c>
      <c r="DQ4" s="1" t="s">
        <v>187</v>
      </c>
    </row>
    <row r="5" spans="1:121" x14ac:dyDescent="0.3">
      <c r="A5" t="str">
        <f t="shared" si="0"/>
        <v>L076</v>
      </c>
      <c r="B5" s="1">
        <v>4857112</v>
      </c>
      <c r="C5" s="1" t="s">
        <v>221</v>
      </c>
      <c r="D5" s="1" t="s">
        <v>163</v>
      </c>
      <c r="E5" s="1" t="s">
        <v>222</v>
      </c>
      <c r="F5" s="1" t="s">
        <v>7</v>
      </c>
      <c r="G5" s="1" t="s">
        <v>165</v>
      </c>
      <c r="H5" s="1">
        <v>3</v>
      </c>
      <c r="I5" s="1" t="s">
        <v>223</v>
      </c>
      <c r="J5" s="1">
        <v>1</v>
      </c>
      <c r="K5" s="1" t="s">
        <v>168</v>
      </c>
      <c r="L5" s="1" t="s">
        <v>206</v>
      </c>
      <c r="M5" s="1">
        <v>57</v>
      </c>
      <c r="N5" s="1">
        <v>59</v>
      </c>
      <c r="O5" s="1">
        <v>73</v>
      </c>
      <c r="P5" s="1">
        <v>655</v>
      </c>
      <c r="Q5" s="1">
        <v>103</v>
      </c>
      <c r="R5" s="1">
        <v>1184</v>
      </c>
      <c r="S5" s="1">
        <v>100</v>
      </c>
      <c r="T5" s="1">
        <v>3.34</v>
      </c>
      <c r="U5" s="1">
        <v>97</v>
      </c>
      <c r="V5" s="1">
        <v>3.2</v>
      </c>
      <c r="W5" s="1">
        <v>100</v>
      </c>
      <c r="AC5" s="1">
        <v>105</v>
      </c>
      <c r="AD5" s="1">
        <v>3.09</v>
      </c>
      <c r="AE5" s="1">
        <v>76</v>
      </c>
      <c r="AF5" s="1">
        <v>15.75</v>
      </c>
      <c r="AG5" s="1">
        <v>118</v>
      </c>
      <c r="AH5" s="1">
        <v>0.28000000000000003</v>
      </c>
      <c r="AI5" s="1">
        <v>100</v>
      </c>
      <c r="AJ5" s="1" t="s">
        <v>170</v>
      </c>
      <c r="AK5" s="1" t="s">
        <v>171</v>
      </c>
      <c r="AL5" s="1">
        <v>126</v>
      </c>
      <c r="AM5" s="1">
        <v>7</v>
      </c>
      <c r="AN5" s="1">
        <v>117</v>
      </c>
      <c r="AO5" s="1">
        <v>1</v>
      </c>
      <c r="AP5" s="1">
        <v>8</v>
      </c>
      <c r="AQ5" s="1">
        <v>96</v>
      </c>
      <c r="AR5" s="1">
        <v>18</v>
      </c>
      <c r="AS5" s="1">
        <v>44</v>
      </c>
      <c r="AT5" s="1">
        <v>3</v>
      </c>
      <c r="AU5" s="1">
        <v>-5.7</v>
      </c>
      <c r="AV5" s="1">
        <v>49</v>
      </c>
      <c r="AW5" s="1">
        <v>3</v>
      </c>
      <c r="AX5" s="1">
        <v>71</v>
      </c>
      <c r="AY5" s="1">
        <v>46</v>
      </c>
      <c r="AZ5" s="1">
        <v>16</v>
      </c>
      <c r="BA5" s="1">
        <v>108</v>
      </c>
      <c r="BB5" s="1">
        <v>45</v>
      </c>
      <c r="BC5" s="1">
        <v>28</v>
      </c>
      <c r="BD5" s="1">
        <v>0.23</v>
      </c>
      <c r="BE5" s="1">
        <v>45</v>
      </c>
      <c r="BF5" s="1">
        <v>49</v>
      </c>
      <c r="BG5" s="1">
        <v>1.37</v>
      </c>
      <c r="BH5" s="1">
        <v>7</v>
      </c>
      <c r="BI5" s="1">
        <v>40</v>
      </c>
      <c r="BJ5" s="1">
        <v>27</v>
      </c>
      <c r="BK5" s="1">
        <v>14</v>
      </c>
      <c r="BL5" s="1">
        <v>42</v>
      </c>
      <c r="BM5" s="1">
        <v>1</v>
      </c>
      <c r="BN5" s="1">
        <v>4</v>
      </c>
      <c r="BO5" s="1">
        <v>39</v>
      </c>
      <c r="BP5" s="1">
        <v>17</v>
      </c>
      <c r="BQ5" s="1">
        <v>10</v>
      </c>
      <c r="BR5" s="1">
        <v>2</v>
      </c>
      <c r="BS5" s="1">
        <v>11</v>
      </c>
      <c r="BT5" s="1">
        <v>21</v>
      </c>
      <c r="BU5" s="1">
        <v>1</v>
      </c>
      <c r="BV5" s="1">
        <v>21</v>
      </c>
      <c r="BW5" s="1">
        <v>31</v>
      </c>
      <c r="BX5" s="1">
        <v>2</v>
      </c>
      <c r="BY5" s="1">
        <v>0.28000000000000003</v>
      </c>
      <c r="BZ5" s="1">
        <v>33</v>
      </c>
      <c r="CA5" s="1">
        <v>83</v>
      </c>
      <c r="CB5" s="1">
        <v>-0.23</v>
      </c>
      <c r="CC5" s="1">
        <v>28</v>
      </c>
      <c r="CD5" s="1">
        <v>1</v>
      </c>
      <c r="CE5" s="1">
        <v>-1</v>
      </c>
      <c r="CF5" s="1">
        <v>35</v>
      </c>
      <c r="CG5" s="1">
        <v>99</v>
      </c>
      <c r="CH5" s="1">
        <v>0.6</v>
      </c>
      <c r="CI5" s="1">
        <v>35</v>
      </c>
      <c r="CJ5" s="1">
        <v>2</v>
      </c>
      <c r="CK5" s="1">
        <v>0</v>
      </c>
      <c r="CL5" s="1">
        <v>27</v>
      </c>
      <c r="CM5" s="1">
        <v>16</v>
      </c>
      <c r="CN5" s="1">
        <v>4616573</v>
      </c>
      <c r="CO5" s="1" t="s">
        <v>224</v>
      </c>
      <c r="CP5" s="1">
        <v>4309671</v>
      </c>
      <c r="CQ5" s="1" t="s">
        <v>225</v>
      </c>
      <c r="CR5" s="1" t="s">
        <v>226</v>
      </c>
      <c r="CS5" s="1">
        <v>4312139</v>
      </c>
      <c r="CT5" s="1" t="s">
        <v>227</v>
      </c>
      <c r="CU5" s="1">
        <v>4616571</v>
      </c>
      <c r="CV5" s="1" t="s">
        <v>228</v>
      </c>
      <c r="CW5" s="1">
        <v>1486656</v>
      </c>
      <c r="CX5" s="1" t="s">
        <v>229</v>
      </c>
      <c r="CY5" s="1">
        <v>3955787</v>
      </c>
      <c r="CZ5" s="1" t="s">
        <v>230</v>
      </c>
      <c r="DA5" s="1">
        <v>4312135</v>
      </c>
      <c r="DB5" s="1" t="s">
        <v>231</v>
      </c>
      <c r="DC5" s="1">
        <v>4312137</v>
      </c>
      <c r="DD5" s="1" t="s">
        <v>232</v>
      </c>
      <c r="DE5" s="1">
        <v>3356373</v>
      </c>
      <c r="DF5" s="1" t="s">
        <v>233</v>
      </c>
      <c r="DG5" s="1">
        <v>3358276</v>
      </c>
      <c r="DH5" s="1" t="s">
        <v>234</v>
      </c>
      <c r="DI5" s="1">
        <v>975924</v>
      </c>
      <c r="DJ5" s="1" t="s">
        <v>177</v>
      </c>
      <c r="DK5" s="1">
        <v>1349191</v>
      </c>
      <c r="DL5" s="1" t="s">
        <v>235</v>
      </c>
      <c r="DM5" s="1">
        <v>3624143</v>
      </c>
      <c r="DN5" s="1" t="s">
        <v>236</v>
      </c>
      <c r="DO5" s="1">
        <v>1486641</v>
      </c>
      <c r="DP5" s="1" t="s">
        <v>237</v>
      </c>
      <c r="DQ5" s="1" t="s">
        <v>187</v>
      </c>
    </row>
    <row r="6" spans="1:121" x14ac:dyDescent="0.3">
      <c r="A6" t="str">
        <f t="shared" si="0"/>
        <v>L105</v>
      </c>
      <c r="B6" s="1">
        <v>4857032</v>
      </c>
      <c r="C6" s="1" t="s">
        <v>238</v>
      </c>
      <c r="D6" s="1" t="s">
        <v>163</v>
      </c>
      <c r="E6" s="1" t="s">
        <v>239</v>
      </c>
      <c r="F6" s="1" t="s">
        <v>8</v>
      </c>
      <c r="G6" s="1" t="s">
        <v>165</v>
      </c>
      <c r="H6" s="1">
        <v>3</v>
      </c>
      <c r="I6" s="1" t="s">
        <v>240</v>
      </c>
      <c r="J6" s="1">
        <v>1</v>
      </c>
      <c r="K6" s="1" t="s">
        <v>168</v>
      </c>
      <c r="L6" s="1" t="s">
        <v>190</v>
      </c>
      <c r="M6" s="1">
        <v>81</v>
      </c>
      <c r="N6" s="1">
        <v>81</v>
      </c>
      <c r="O6" s="1">
        <v>101</v>
      </c>
      <c r="P6" s="1">
        <v>600</v>
      </c>
      <c r="Q6" s="1">
        <v>95</v>
      </c>
      <c r="R6" s="1">
        <v>1125</v>
      </c>
      <c r="S6" s="1">
        <v>95</v>
      </c>
      <c r="T6" s="1">
        <v>3.32</v>
      </c>
      <c r="U6" s="1">
        <v>96</v>
      </c>
      <c r="V6" s="1">
        <v>3.09</v>
      </c>
      <c r="W6" s="1">
        <v>96</v>
      </c>
      <c r="AC6" s="1">
        <v>99</v>
      </c>
      <c r="AD6" s="1">
        <v>2.5499999999999998</v>
      </c>
      <c r="AE6" s="1">
        <v>62</v>
      </c>
      <c r="AF6" s="1">
        <v>14.29</v>
      </c>
      <c r="AG6" s="1">
        <v>107</v>
      </c>
      <c r="AH6" s="1">
        <v>0.28000000000000003</v>
      </c>
      <c r="AI6" s="1">
        <v>97</v>
      </c>
      <c r="AJ6" s="1" t="s">
        <v>170</v>
      </c>
      <c r="AK6" s="1" t="s">
        <v>171</v>
      </c>
      <c r="AL6" s="1">
        <v>63</v>
      </c>
      <c r="AM6" s="1">
        <v>88</v>
      </c>
      <c r="AN6" s="1">
        <v>58</v>
      </c>
      <c r="AO6" s="1">
        <v>37</v>
      </c>
      <c r="AP6" s="1">
        <v>5</v>
      </c>
      <c r="AQ6" s="1">
        <v>97</v>
      </c>
      <c r="AR6" s="1">
        <v>11</v>
      </c>
      <c r="AS6" s="1">
        <v>42</v>
      </c>
      <c r="AT6" s="1">
        <v>72</v>
      </c>
      <c r="AU6" s="1">
        <v>0</v>
      </c>
      <c r="AV6" s="1">
        <v>48</v>
      </c>
      <c r="AW6" s="1">
        <v>83</v>
      </c>
      <c r="AX6" s="1">
        <v>71</v>
      </c>
      <c r="AY6" s="1">
        <v>45</v>
      </c>
      <c r="AZ6" s="1">
        <v>16</v>
      </c>
      <c r="BA6" s="1">
        <v>110</v>
      </c>
      <c r="BB6" s="1">
        <v>44</v>
      </c>
      <c r="BC6" s="1">
        <v>25</v>
      </c>
      <c r="BD6" s="1">
        <v>0.24</v>
      </c>
      <c r="BE6" s="1">
        <v>44</v>
      </c>
      <c r="BF6" s="1">
        <v>41</v>
      </c>
      <c r="BG6" s="1">
        <v>1.88</v>
      </c>
      <c r="BH6" s="1">
        <v>7</v>
      </c>
      <c r="BI6" s="1">
        <v>84</v>
      </c>
      <c r="BJ6" s="1">
        <v>22</v>
      </c>
      <c r="BK6" s="1">
        <v>14</v>
      </c>
      <c r="BL6" s="1">
        <v>84</v>
      </c>
      <c r="BM6" s="1">
        <v>9</v>
      </c>
      <c r="BN6" s="1">
        <v>4</v>
      </c>
      <c r="BO6" s="1">
        <v>83</v>
      </c>
      <c r="BP6" s="1">
        <v>14</v>
      </c>
      <c r="BQ6" s="1">
        <v>8</v>
      </c>
      <c r="BR6" s="1">
        <v>10</v>
      </c>
      <c r="BS6" s="1">
        <v>7</v>
      </c>
      <c r="BT6" s="1">
        <v>19</v>
      </c>
      <c r="BU6" s="1">
        <v>51</v>
      </c>
      <c r="BV6" s="1">
        <v>15</v>
      </c>
      <c r="BW6" s="1">
        <v>29</v>
      </c>
      <c r="BX6" s="1">
        <v>44</v>
      </c>
      <c r="BY6" s="1">
        <v>0.19</v>
      </c>
      <c r="BZ6" s="1">
        <v>34</v>
      </c>
      <c r="CA6" s="1">
        <v>95</v>
      </c>
      <c r="CB6" s="1">
        <v>-0.18</v>
      </c>
      <c r="CC6" s="1">
        <v>28</v>
      </c>
      <c r="CD6" s="1">
        <v>1</v>
      </c>
      <c r="CE6" s="1">
        <v>12</v>
      </c>
      <c r="CF6" s="1">
        <v>35</v>
      </c>
      <c r="CG6" s="1">
        <v>89</v>
      </c>
      <c r="CH6" s="1">
        <v>0.56999999999999995</v>
      </c>
      <c r="CI6" s="1">
        <v>33</v>
      </c>
      <c r="CJ6" s="1">
        <v>2</v>
      </c>
      <c r="CK6" s="1">
        <v>0</v>
      </c>
      <c r="CL6" s="1">
        <v>28</v>
      </c>
      <c r="CM6" s="1">
        <v>11</v>
      </c>
      <c r="CN6" s="1">
        <v>4616573</v>
      </c>
      <c r="CO6" s="1" t="s">
        <v>224</v>
      </c>
      <c r="CP6" s="1">
        <v>4154692</v>
      </c>
      <c r="CQ6" s="1" t="s">
        <v>241</v>
      </c>
      <c r="CR6" s="1" t="s">
        <v>242</v>
      </c>
      <c r="CS6" s="1">
        <v>4312139</v>
      </c>
      <c r="CT6" s="1" t="s">
        <v>227</v>
      </c>
      <c r="CU6" s="1">
        <v>4616571</v>
      </c>
      <c r="CV6" s="1" t="s">
        <v>228</v>
      </c>
      <c r="CW6" s="1">
        <v>3608757</v>
      </c>
      <c r="CX6" s="1" t="s">
        <v>243</v>
      </c>
      <c r="CY6" s="1">
        <v>1349130</v>
      </c>
      <c r="CZ6" s="1" t="s">
        <v>244</v>
      </c>
      <c r="DA6" s="1">
        <v>4312135</v>
      </c>
      <c r="DB6" s="1" t="s">
        <v>231</v>
      </c>
      <c r="DC6" s="1">
        <v>4312137</v>
      </c>
      <c r="DD6" s="1" t="s">
        <v>232</v>
      </c>
      <c r="DE6" s="1">
        <v>3356373</v>
      </c>
      <c r="DF6" s="1" t="s">
        <v>233</v>
      </c>
      <c r="DG6" s="1">
        <v>3358276</v>
      </c>
      <c r="DH6" s="1" t="s">
        <v>234</v>
      </c>
      <c r="DI6" s="1">
        <v>1441805</v>
      </c>
      <c r="DJ6" s="1" t="s">
        <v>245</v>
      </c>
      <c r="DK6" s="1">
        <v>1332966</v>
      </c>
      <c r="DL6" s="1" t="s">
        <v>246</v>
      </c>
      <c r="DM6" s="1">
        <v>1204826</v>
      </c>
      <c r="DN6" s="1" t="s">
        <v>247</v>
      </c>
      <c r="DO6" s="1">
        <v>694206</v>
      </c>
      <c r="DP6" s="1" t="s">
        <v>186</v>
      </c>
      <c r="DQ6" s="1" t="s">
        <v>187</v>
      </c>
    </row>
    <row r="7" spans="1:121" x14ac:dyDescent="0.3">
      <c r="A7" t="str">
        <f t="shared" si="0"/>
        <v>L112</v>
      </c>
      <c r="B7" s="1">
        <v>4857010</v>
      </c>
      <c r="C7" s="1" t="s">
        <v>248</v>
      </c>
      <c r="D7" s="1" t="s">
        <v>163</v>
      </c>
      <c r="E7" s="1" t="s">
        <v>249</v>
      </c>
      <c r="F7" s="1" t="s">
        <v>250</v>
      </c>
      <c r="G7" s="1" t="s">
        <v>165</v>
      </c>
      <c r="H7" s="1" t="s">
        <v>166</v>
      </c>
      <c r="I7" s="1" t="s">
        <v>167</v>
      </c>
      <c r="J7" s="1">
        <v>1</v>
      </c>
      <c r="K7" s="1" t="s">
        <v>168</v>
      </c>
      <c r="L7" s="1" t="s">
        <v>206</v>
      </c>
      <c r="M7" s="1">
        <v>87</v>
      </c>
      <c r="N7" s="1">
        <v>89</v>
      </c>
      <c r="O7" s="1">
        <v>111</v>
      </c>
      <c r="P7" s="1">
        <v>670</v>
      </c>
      <c r="Q7" s="1">
        <v>106</v>
      </c>
      <c r="R7" s="1">
        <v>1227</v>
      </c>
      <c r="S7" s="1">
        <v>104</v>
      </c>
      <c r="T7" s="1">
        <v>3.47</v>
      </c>
      <c r="U7" s="1">
        <v>100</v>
      </c>
      <c r="V7" s="1">
        <v>3.3</v>
      </c>
      <c r="W7" s="1">
        <v>103</v>
      </c>
      <c r="AC7" s="1">
        <v>105</v>
      </c>
      <c r="AD7" s="1">
        <v>3.29</v>
      </c>
      <c r="AE7" s="1">
        <v>80</v>
      </c>
      <c r="AF7" s="1">
        <v>12.22</v>
      </c>
      <c r="AG7" s="1">
        <v>91</v>
      </c>
      <c r="AH7" s="1">
        <v>0.2</v>
      </c>
      <c r="AI7" s="1">
        <v>69</v>
      </c>
      <c r="AJ7" s="1" t="s">
        <v>170</v>
      </c>
      <c r="AK7" s="1" t="s">
        <v>171</v>
      </c>
      <c r="AL7" s="1">
        <v>39</v>
      </c>
      <c r="AM7" s="1">
        <v>98</v>
      </c>
      <c r="AN7" s="1">
        <v>22</v>
      </c>
      <c r="AO7" s="1">
        <v>94</v>
      </c>
      <c r="AP7" s="1">
        <v>17</v>
      </c>
      <c r="AQ7" s="1">
        <v>88</v>
      </c>
      <c r="AR7" s="1">
        <v>6</v>
      </c>
      <c r="AS7" s="1">
        <v>40</v>
      </c>
      <c r="AT7" s="1">
        <v>99</v>
      </c>
      <c r="AU7" s="1">
        <v>3.2</v>
      </c>
      <c r="AV7" s="1">
        <v>47</v>
      </c>
      <c r="AW7" s="1">
        <v>99</v>
      </c>
      <c r="AX7" s="1">
        <v>94</v>
      </c>
      <c r="AY7" s="1">
        <v>42</v>
      </c>
      <c r="AZ7" s="1">
        <v>1</v>
      </c>
      <c r="BA7" s="1">
        <v>154</v>
      </c>
      <c r="BB7" s="1">
        <v>43</v>
      </c>
      <c r="BC7" s="1">
        <v>1</v>
      </c>
      <c r="BD7" s="1">
        <v>0.38</v>
      </c>
      <c r="BE7" s="1">
        <v>43</v>
      </c>
      <c r="BF7" s="1">
        <v>1</v>
      </c>
      <c r="BG7" s="1">
        <v>2.78</v>
      </c>
      <c r="BH7" s="1">
        <v>8</v>
      </c>
      <c r="BI7" s="1">
        <v>99</v>
      </c>
      <c r="BJ7" s="1">
        <v>28</v>
      </c>
      <c r="BK7" s="1">
        <v>14</v>
      </c>
      <c r="BL7" s="1">
        <v>32</v>
      </c>
      <c r="BM7" s="1">
        <v>16</v>
      </c>
      <c r="BN7" s="1">
        <v>5</v>
      </c>
      <c r="BO7" s="1">
        <v>98</v>
      </c>
      <c r="BP7" s="1">
        <v>10</v>
      </c>
      <c r="BQ7" s="1">
        <v>5</v>
      </c>
      <c r="BR7" s="1">
        <v>71</v>
      </c>
      <c r="BS7" s="1">
        <v>3</v>
      </c>
      <c r="BT7" s="1">
        <v>18</v>
      </c>
      <c r="BU7" s="1">
        <v>98</v>
      </c>
      <c r="BV7" s="1">
        <v>13</v>
      </c>
      <c r="BW7" s="1">
        <v>27</v>
      </c>
      <c r="BX7" s="1">
        <v>67</v>
      </c>
      <c r="BY7" s="1">
        <v>0.24</v>
      </c>
      <c r="BZ7" s="1">
        <v>31</v>
      </c>
      <c r="CA7" s="1">
        <v>90</v>
      </c>
      <c r="CB7" s="1">
        <v>0.1</v>
      </c>
      <c r="CC7" s="1">
        <v>26</v>
      </c>
      <c r="CD7" s="1">
        <v>71</v>
      </c>
      <c r="CE7" s="1">
        <v>37</v>
      </c>
      <c r="CF7" s="1">
        <v>35</v>
      </c>
      <c r="CG7" s="1">
        <v>9</v>
      </c>
      <c r="CH7" s="1">
        <v>0.22</v>
      </c>
      <c r="CI7" s="1">
        <v>31</v>
      </c>
      <c r="CJ7" s="1">
        <v>32</v>
      </c>
      <c r="CK7" s="1">
        <v>0.02</v>
      </c>
      <c r="CL7" s="1">
        <v>26</v>
      </c>
      <c r="CM7" s="1">
        <v>57</v>
      </c>
      <c r="CN7" s="1">
        <v>4500873</v>
      </c>
      <c r="CO7" s="1" t="s">
        <v>251</v>
      </c>
      <c r="CP7" s="1">
        <v>4154596</v>
      </c>
      <c r="CQ7" s="1" t="s">
        <v>252</v>
      </c>
      <c r="CR7" s="1" t="s">
        <v>253</v>
      </c>
      <c r="CS7" s="1">
        <v>4153916</v>
      </c>
      <c r="CT7" s="1" t="s">
        <v>254</v>
      </c>
      <c r="CU7" s="1">
        <v>1699337</v>
      </c>
      <c r="CV7" s="1" t="s">
        <v>255</v>
      </c>
      <c r="CW7" s="1">
        <v>3608757</v>
      </c>
      <c r="CX7" s="1" t="s">
        <v>243</v>
      </c>
      <c r="CY7" s="1">
        <v>1699337</v>
      </c>
      <c r="CZ7" s="1" t="s">
        <v>255</v>
      </c>
      <c r="DA7" s="1">
        <v>1617230</v>
      </c>
      <c r="DB7" s="1" t="s">
        <v>256</v>
      </c>
      <c r="DC7" s="1">
        <v>1395223</v>
      </c>
      <c r="DD7" s="1" t="s">
        <v>257</v>
      </c>
      <c r="DE7" s="1">
        <v>1450023</v>
      </c>
      <c r="DF7" s="1" t="s">
        <v>181</v>
      </c>
      <c r="DG7" s="1">
        <v>1486605</v>
      </c>
      <c r="DH7" s="1" t="s">
        <v>258</v>
      </c>
      <c r="DI7" s="1">
        <v>1441805</v>
      </c>
      <c r="DJ7" s="1" t="s">
        <v>245</v>
      </c>
      <c r="DK7" s="1">
        <v>1332966</v>
      </c>
      <c r="DL7" s="1" t="s">
        <v>246</v>
      </c>
      <c r="DM7" s="1">
        <v>1450023</v>
      </c>
      <c r="DN7" s="1" t="s">
        <v>181</v>
      </c>
      <c r="DO7" s="1">
        <v>1486605</v>
      </c>
      <c r="DP7" s="1" t="s">
        <v>258</v>
      </c>
      <c r="DQ7" s="1" t="s">
        <v>187</v>
      </c>
    </row>
    <row r="8" spans="1:121" x14ac:dyDescent="0.3">
      <c r="A8" t="str">
        <f t="shared" si="0"/>
        <v>L113</v>
      </c>
      <c r="B8" s="1">
        <v>4857106</v>
      </c>
      <c r="C8" s="1" t="s">
        <v>259</v>
      </c>
      <c r="D8" s="1" t="s">
        <v>163</v>
      </c>
      <c r="E8" s="1" t="s">
        <v>260</v>
      </c>
      <c r="F8" s="1" t="s">
        <v>9</v>
      </c>
      <c r="G8" s="1" t="s">
        <v>165</v>
      </c>
      <c r="H8" s="1" t="s">
        <v>163</v>
      </c>
      <c r="I8" s="1" t="s">
        <v>261</v>
      </c>
      <c r="J8" s="1">
        <v>1</v>
      </c>
      <c r="K8" s="1" t="s">
        <v>168</v>
      </c>
      <c r="L8" s="1" t="s">
        <v>206</v>
      </c>
      <c r="M8" s="1">
        <v>64</v>
      </c>
      <c r="N8" s="1">
        <v>67</v>
      </c>
      <c r="O8" s="1">
        <v>83</v>
      </c>
      <c r="P8" s="1">
        <v>548</v>
      </c>
      <c r="Q8" s="1">
        <v>87</v>
      </c>
      <c r="R8" s="1">
        <v>1002</v>
      </c>
      <c r="S8" s="1">
        <v>85</v>
      </c>
      <c r="T8" s="1">
        <v>2.84</v>
      </c>
      <c r="U8" s="1">
        <v>82</v>
      </c>
      <c r="V8" s="1">
        <v>2.61</v>
      </c>
      <c r="W8" s="1">
        <v>81</v>
      </c>
      <c r="AC8" s="1">
        <v>99</v>
      </c>
      <c r="AD8" s="1">
        <v>4.4800000000000004</v>
      </c>
      <c r="AE8" s="1">
        <v>109</v>
      </c>
      <c r="AF8" s="1">
        <v>13.08</v>
      </c>
      <c r="AG8" s="1">
        <v>98</v>
      </c>
      <c r="AH8" s="1">
        <v>0.28999999999999998</v>
      </c>
      <c r="AI8" s="1">
        <v>103</v>
      </c>
      <c r="AJ8" s="1" t="s">
        <v>170</v>
      </c>
      <c r="AK8" s="1" t="s">
        <v>171</v>
      </c>
      <c r="AL8" s="1">
        <v>93</v>
      </c>
      <c r="AM8" s="1">
        <v>46</v>
      </c>
      <c r="AN8" s="1">
        <v>66</v>
      </c>
      <c r="AO8" s="1">
        <v>22</v>
      </c>
      <c r="AP8" s="1">
        <v>27</v>
      </c>
      <c r="AQ8" s="1">
        <v>74</v>
      </c>
      <c r="AR8" s="1">
        <v>18</v>
      </c>
      <c r="AS8" s="1">
        <v>38</v>
      </c>
      <c r="AT8" s="1">
        <v>2</v>
      </c>
      <c r="AU8" s="1">
        <v>-5.5</v>
      </c>
      <c r="AV8" s="1">
        <v>43</v>
      </c>
      <c r="AW8" s="1">
        <v>4</v>
      </c>
      <c r="AX8" s="1">
        <v>55</v>
      </c>
      <c r="AY8" s="1">
        <v>40</v>
      </c>
      <c r="AZ8" s="1">
        <v>73</v>
      </c>
      <c r="BA8" s="1">
        <v>89</v>
      </c>
      <c r="BB8" s="1">
        <v>40</v>
      </c>
      <c r="BC8" s="1">
        <v>69</v>
      </c>
      <c r="BD8" s="1">
        <v>0.21</v>
      </c>
      <c r="BE8" s="1">
        <v>40</v>
      </c>
      <c r="BF8" s="1">
        <v>62</v>
      </c>
      <c r="BG8" s="1">
        <v>1.63</v>
      </c>
      <c r="BH8" s="1">
        <v>6</v>
      </c>
      <c r="BI8" s="1">
        <v>64</v>
      </c>
      <c r="BJ8" s="1">
        <v>24</v>
      </c>
      <c r="BK8" s="1">
        <v>10</v>
      </c>
      <c r="BL8" s="1">
        <v>70</v>
      </c>
      <c r="BM8" s="1">
        <v>3</v>
      </c>
      <c r="BN8" s="1">
        <v>3</v>
      </c>
      <c r="BO8" s="1">
        <v>50</v>
      </c>
      <c r="BP8" s="1">
        <v>11</v>
      </c>
      <c r="BQ8" s="1">
        <v>6</v>
      </c>
      <c r="BR8" s="1">
        <v>52</v>
      </c>
      <c r="BS8" s="1">
        <v>11</v>
      </c>
      <c r="BT8" s="1">
        <v>17</v>
      </c>
      <c r="BU8" s="1">
        <v>1</v>
      </c>
      <c r="BV8" s="1">
        <v>16</v>
      </c>
      <c r="BW8" s="1">
        <v>25</v>
      </c>
      <c r="BX8" s="1">
        <v>34</v>
      </c>
      <c r="BY8" s="1">
        <v>0.62</v>
      </c>
      <c r="BZ8" s="1">
        <v>30</v>
      </c>
      <c r="CA8" s="1">
        <v>15</v>
      </c>
      <c r="CB8" s="1">
        <v>-0.03</v>
      </c>
      <c r="CC8" s="1">
        <v>26</v>
      </c>
      <c r="CD8" s="1">
        <v>11</v>
      </c>
      <c r="CE8" s="1">
        <v>-3</v>
      </c>
      <c r="CF8" s="1">
        <v>34</v>
      </c>
      <c r="CG8" s="1">
        <v>99</v>
      </c>
      <c r="CH8" s="1">
        <v>0.05</v>
      </c>
      <c r="CI8" s="1">
        <v>30</v>
      </c>
      <c r="CJ8" s="1">
        <v>69</v>
      </c>
      <c r="CK8" s="1">
        <v>0.01</v>
      </c>
      <c r="CL8" s="1">
        <v>25</v>
      </c>
      <c r="CM8" s="1">
        <v>37</v>
      </c>
      <c r="CN8" s="1">
        <v>4501107</v>
      </c>
      <c r="CO8" s="1" t="s">
        <v>262</v>
      </c>
      <c r="CP8" s="1">
        <v>4309615</v>
      </c>
      <c r="CQ8" s="1" t="s">
        <v>263</v>
      </c>
      <c r="CR8" s="1" t="s">
        <v>264</v>
      </c>
      <c r="CS8" s="1">
        <v>4154602</v>
      </c>
      <c r="CT8" s="1" t="s">
        <v>265</v>
      </c>
      <c r="CU8" s="1">
        <v>4154594</v>
      </c>
      <c r="CV8" s="1" t="s">
        <v>266</v>
      </c>
      <c r="CW8" s="1">
        <v>3774465</v>
      </c>
      <c r="CX8" s="1" t="s">
        <v>172</v>
      </c>
      <c r="CY8" s="1">
        <v>3774411</v>
      </c>
      <c r="CZ8" s="1" t="s">
        <v>267</v>
      </c>
      <c r="DA8" s="1">
        <v>3774413</v>
      </c>
      <c r="DB8" s="1" t="s">
        <v>217</v>
      </c>
      <c r="DC8" s="1">
        <v>1699389</v>
      </c>
      <c r="DD8" s="1" t="s">
        <v>268</v>
      </c>
      <c r="DE8" s="1">
        <v>4095644</v>
      </c>
      <c r="DF8" s="1" t="s">
        <v>269</v>
      </c>
      <c r="DG8" s="1">
        <v>1695129</v>
      </c>
      <c r="DH8" s="1" t="s">
        <v>270</v>
      </c>
      <c r="DI8" s="1">
        <v>1549933</v>
      </c>
      <c r="DJ8" s="1" t="s">
        <v>175</v>
      </c>
      <c r="DK8" s="1">
        <v>1646597</v>
      </c>
      <c r="DL8" s="1" t="s">
        <v>176</v>
      </c>
      <c r="DM8" s="1">
        <v>3511948</v>
      </c>
      <c r="DN8" s="1">
        <v>540</v>
      </c>
      <c r="DO8" s="1">
        <v>1377617</v>
      </c>
      <c r="DP8" s="1" t="s">
        <v>271</v>
      </c>
      <c r="DQ8" s="1" t="s">
        <v>187</v>
      </c>
    </row>
    <row r="9" spans="1:121" x14ac:dyDescent="0.3">
      <c r="A9" t="str">
        <f t="shared" si="0"/>
        <v>L125</v>
      </c>
      <c r="B9" s="1">
        <v>4857198</v>
      </c>
      <c r="C9" s="1" t="s">
        <v>272</v>
      </c>
      <c r="D9" s="1" t="s">
        <v>163</v>
      </c>
      <c r="E9" s="1" t="s">
        <v>273</v>
      </c>
      <c r="F9" s="1" t="s">
        <v>10</v>
      </c>
      <c r="G9" s="1" t="s">
        <v>165</v>
      </c>
      <c r="H9" s="1" t="s">
        <v>166</v>
      </c>
      <c r="I9" s="1" t="s">
        <v>167</v>
      </c>
      <c r="J9" s="1">
        <v>1</v>
      </c>
      <c r="K9" s="1" t="s">
        <v>168</v>
      </c>
      <c r="L9" s="1" t="s">
        <v>206</v>
      </c>
      <c r="M9" s="1">
        <v>59</v>
      </c>
      <c r="N9" s="1">
        <v>66</v>
      </c>
      <c r="O9" s="1">
        <v>90</v>
      </c>
      <c r="P9" s="1">
        <v>579</v>
      </c>
      <c r="Q9" s="1">
        <v>102</v>
      </c>
      <c r="R9" s="1">
        <v>1171</v>
      </c>
      <c r="S9" s="1">
        <v>100</v>
      </c>
      <c r="T9" s="1">
        <v>3.69</v>
      </c>
      <c r="U9" s="1">
        <v>98</v>
      </c>
      <c r="V9" s="1">
        <v>2.99</v>
      </c>
      <c r="W9" s="1">
        <v>101</v>
      </c>
      <c r="AC9" s="1">
        <v>101</v>
      </c>
      <c r="AD9" s="1">
        <v>4.97</v>
      </c>
      <c r="AE9" s="1">
        <v>114</v>
      </c>
      <c r="AF9" s="1">
        <v>12.59</v>
      </c>
      <c r="AG9" s="1">
        <v>95</v>
      </c>
      <c r="AH9" s="1">
        <v>0.21</v>
      </c>
      <c r="AI9" s="1">
        <v>76</v>
      </c>
      <c r="AJ9" s="1" t="s">
        <v>170</v>
      </c>
      <c r="AK9" s="1" t="s">
        <v>171</v>
      </c>
      <c r="AL9" s="1">
        <v>70</v>
      </c>
      <c r="AM9" s="1">
        <v>80</v>
      </c>
      <c r="AN9" s="1">
        <v>60</v>
      </c>
      <c r="AO9" s="1">
        <v>32</v>
      </c>
      <c r="AP9" s="1">
        <v>10</v>
      </c>
      <c r="AQ9" s="1">
        <v>95</v>
      </c>
      <c r="AR9" s="1">
        <v>19</v>
      </c>
      <c r="AS9" s="1">
        <v>42</v>
      </c>
      <c r="AT9" s="1">
        <v>2</v>
      </c>
      <c r="AU9" s="1">
        <v>-4</v>
      </c>
      <c r="AV9" s="1">
        <v>45</v>
      </c>
      <c r="AW9" s="1">
        <v>15</v>
      </c>
      <c r="AX9" s="1">
        <v>69</v>
      </c>
      <c r="AY9" s="1">
        <v>42</v>
      </c>
      <c r="AZ9" s="1">
        <v>21</v>
      </c>
      <c r="BA9" s="1">
        <v>106</v>
      </c>
      <c r="BB9" s="1">
        <v>42</v>
      </c>
      <c r="BC9" s="1">
        <v>33</v>
      </c>
      <c r="BD9" s="1">
        <v>0.23</v>
      </c>
      <c r="BE9" s="1">
        <v>42</v>
      </c>
      <c r="BF9" s="1">
        <v>50</v>
      </c>
      <c r="BG9" s="1">
        <v>2.0699999999999998</v>
      </c>
      <c r="BH9" s="1">
        <v>8</v>
      </c>
      <c r="BI9" s="1">
        <v>93</v>
      </c>
      <c r="BJ9" s="1">
        <v>24</v>
      </c>
      <c r="BK9" s="1">
        <v>13</v>
      </c>
      <c r="BL9" s="1">
        <v>69</v>
      </c>
      <c r="BM9" s="1">
        <v>9</v>
      </c>
      <c r="BN9" s="1">
        <v>6</v>
      </c>
      <c r="BO9" s="1">
        <v>83</v>
      </c>
      <c r="BP9" s="1">
        <v>13</v>
      </c>
      <c r="BQ9" s="1">
        <v>3</v>
      </c>
      <c r="BR9" s="1">
        <v>27</v>
      </c>
      <c r="BS9" s="1">
        <v>10</v>
      </c>
      <c r="BT9" s="1">
        <v>20</v>
      </c>
      <c r="BU9" s="1">
        <v>6</v>
      </c>
      <c r="BV9" s="1">
        <v>16</v>
      </c>
      <c r="BW9" s="1">
        <v>27</v>
      </c>
      <c r="BX9" s="1">
        <v>39</v>
      </c>
      <c r="BY9" s="1">
        <v>0.69</v>
      </c>
      <c r="BZ9" s="1">
        <v>33</v>
      </c>
      <c r="CA9" s="1">
        <v>9</v>
      </c>
      <c r="CB9" s="1">
        <v>0.19</v>
      </c>
      <c r="CC9" s="1">
        <v>26</v>
      </c>
      <c r="CD9" s="1">
        <v>96</v>
      </c>
      <c r="CE9" s="1">
        <v>1</v>
      </c>
      <c r="CF9" s="1">
        <v>32</v>
      </c>
      <c r="CG9" s="1">
        <v>99</v>
      </c>
      <c r="CH9" s="1">
        <v>-0.28999999999999998</v>
      </c>
      <c r="CI9" s="1">
        <v>31</v>
      </c>
      <c r="CJ9" s="1">
        <v>99</v>
      </c>
      <c r="CK9" s="1">
        <v>0.05</v>
      </c>
      <c r="CL9" s="1">
        <v>27</v>
      </c>
      <c r="CM9" s="1">
        <v>95</v>
      </c>
      <c r="CN9" s="1">
        <v>4500957</v>
      </c>
      <c r="CO9" s="1" t="s">
        <v>207</v>
      </c>
      <c r="CP9" s="1">
        <v>4501051</v>
      </c>
      <c r="CQ9" s="1" t="s">
        <v>274</v>
      </c>
      <c r="CR9" s="1" t="s">
        <v>275</v>
      </c>
      <c r="CS9" s="1">
        <v>3751659</v>
      </c>
      <c r="CT9" s="1" t="s">
        <v>210</v>
      </c>
      <c r="CU9" s="1">
        <v>3594348</v>
      </c>
      <c r="CV9" s="1">
        <v>631</v>
      </c>
      <c r="CW9" s="1">
        <v>4153916</v>
      </c>
      <c r="CX9" s="1" t="s">
        <v>254</v>
      </c>
      <c r="CY9" s="1">
        <v>3955893</v>
      </c>
      <c r="CZ9" s="1" t="s">
        <v>276</v>
      </c>
      <c r="DA9" s="1">
        <v>1724236</v>
      </c>
      <c r="DB9" s="1" t="s">
        <v>213</v>
      </c>
      <c r="DC9" s="1">
        <v>3474411</v>
      </c>
      <c r="DD9" s="1" t="s">
        <v>214</v>
      </c>
      <c r="DE9" s="1">
        <v>1610681</v>
      </c>
      <c r="DF9" s="1" t="s">
        <v>215</v>
      </c>
      <c r="DG9" s="1">
        <v>1486628</v>
      </c>
      <c r="DH9" s="1" t="s">
        <v>216</v>
      </c>
      <c r="DI9" s="1">
        <v>1617230</v>
      </c>
      <c r="DJ9" s="1" t="s">
        <v>256</v>
      </c>
      <c r="DK9" s="1">
        <v>1395223</v>
      </c>
      <c r="DL9" s="1" t="s">
        <v>257</v>
      </c>
      <c r="DM9" s="1">
        <v>3474676</v>
      </c>
      <c r="DN9" s="1" t="s">
        <v>277</v>
      </c>
      <c r="DO9" s="1">
        <v>1699338</v>
      </c>
      <c r="DP9" s="1" t="s">
        <v>278</v>
      </c>
      <c r="DQ9" s="1" t="s">
        <v>187</v>
      </c>
    </row>
    <row r="10" spans="1:121" x14ac:dyDescent="0.3">
      <c r="A10" t="str">
        <f t="shared" si="0"/>
        <v>L131</v>
      </c>
      <c r="B10" s="1">
        <v>4857082</v>
      </c>
      <c r="C10" s="1" t="s">
        <v>279</v>
      </c>
      <c r="D10" s="1" t="s">
        <v>163</v>
      </c>
      <c r="E10" s="1" t="s">
        <v>280</v>
      </c>
      <c r="F10" s="1" t="s">
        <v>11</v>
      </c>
      <c r="G10" s="1" t="s">
        <v>165</v>
      </c>
      <c r="H10" s="1" t="s">
        <v>166</v>
      </c>
      <c r="I10" s="1" t="s">
        <v>167</v>
      </c>
      <c r="J10" s="1">
        <v>1</v>
      </c>
      <c r="K10" s="1" t="s">
        <v>168</v>
      </c>
      <c r="L10" s="1" t="s">
        <v>206</v>
      </c>
      <c r="M10" s="1">
        <v>84</v>
      </c>
      <c r="N10" s="1">
        <v>88</v>
      </c>
      <c r="O10" s="1">
        <v>109</v>
      </c>
      <c r="P10" s="1">
        <v>621</v>
      </c>
      <c r="Q10" s="1">
        <v>98</v>
      </c>
      <c r="R10" s="1">
        <v>1243</v>
      </c>
      <c r="S10" s="1">
        <v>105</v>
      </c>
      <c r="T10" s="1">
        <v>3.88</v>
      </c>
      <c r="U10" s="1">
        <v>112</v>
      </c>
      <c r="V10" s="1">
        <v>3.29</v>
      </c>
      <c r="W10" s="1">
        <v>103</v>
      </c>
      <c r="AC10" s="1">
        <v>101</v>
      </c>
      <c r="AD10" s="1">
        <v>4.55</v>
      </c>
      <c r="AE10" s="1">
        <v>111</v>
      </c>
      <c r="AF10" s="1">
        <v>11.32</v>
      </c>
      <c r="AG10" s="1">
        <v>85</v>
      </c>
      <c r="AH10" s="1">
        <v>0.31</v>
      </c>
      <c r="AI10" s="1">
        <v>109</v>
      </c>
      <c r="AJ10" s="1" t="s">
        <v>170</v>
      </c>
      <c r="AK10" s="1" t="s">
        <v>171</v>
      </c>
      <c r="AL10" s="1">
        <v>87</v>
      </c>
      <c r="AM10" s="1">
        <v>56</v>
      </c>
      <c r="AN10" s="1">
        <v>59</v>
      </c>
      <c r="AO10" s="1">
        <v>34</v>
      </c>
      <c r="AP10" s="1">
        <v>28</v>
      </c>
      <c r="AQ10" s="1">
        <v>72</v>
      </c>
      <c r="AR10" s="1">
        <v>9</v>
      </c>
      <c r="AS10" s="1">
        <v>40</v>
      </c>
      <c r="AT10" s="1">
        <v>93</v>
      </c>
      <c r="AU10" s="1">
        <v>0.6</v>
      </c>
      <c r="AV10" s="1">
        <v>45</v>
      </c>
      <c r="AW10" s="1">
        <v>90</v>
      </c>
      <c r="AX10" s="1">
        <v>73</v>
      </c>
      <c r="AY10" s="1">
        <v>42</v>
      </c>
      <c r="AZ10" s="1">
        <v>12</v>
      </c>
      <c r="BA10" s="1">
        <v>116</v>
      </c>
      <c r="BB10" s="1">
        <v>41</v>
      </c>
      <c r="BC10" s="1">
        <v>15</v>
      </c>
      <c r="BD10" s="1">
        <v>0.27</v>
      </c>
      <c r="BE10" s="1">
        <v>41</v>
      </c>
      <c r="BF10" s="1">
        <v>23</v>
      </c>
      <c r="BG10" s="1">
        <v>2.02</v>
      </c>
      <c r="BH10" s="1">
        <v>9</v>
      </c>
      <c r="BI10" s="1">
        <v>91</v>
      </c>
      <c r="BJ10" s="1">
        <v>26</v>
      </c>
      <c r="BK10" s="1">
        <v>12</v>
      </c>
      <c r="BL10" s="1">
        <v>46</v>
      </c>
      <c r="BM10" s="1">
        <v>9</v>
      </c>
      <c r="BN10" s="1">
        <v>6</v>
      </c>
      <c r="BO10" s="1">
        <v>80</v>
      </c>
      <c r="BP10" s="1">
        <v>11</v>
      </c>
      <c r="BQ10" s="1">
        <v>8</v>
      </c>
      <c r="BR10" s="1">
        <v>52</v>
      </c>
      <c r="BS10" s="1">
        <v>4</v>
      </c>
      <c r="BT10" s="1">
        <v>18</v>
      </c>
      <c r="BU10" s="1">
        <v>96</v>
      </c>
      <c r="BV10" s="1">
        <v>19</v>
      </c>
      <c r="BW10" s="1">
        <v>28</v>
      </c>
      <c r="BX10" s="1">
        <v>9</v>
      </c>
      <c r="BY10" s="1">
        <v>0.44</v>
      </c>
      <c r="BZ10" s="1">
        <v>30</v>
      </c>
      <c r="CA10" s="1">
        <v>45</v>
      </c>
      <c r="CB10" s="1">
        <v>0.24</v>
      </c>
      <c r="CC10" s="1">
        <v>27</v>
      </c>
      <c r="CD10" s="1">
        <v>99</v>
      </c>
      <c r="CE10" s="1">
        <v>30</v>
      </c>
      <c r="CF10" s="1">
        <v>33</v>
      </c>
      <c r="CG10" s="1">
        <v>25</v>
      </c>
      <c r="CH10" s="1">
        <v>0.03</v>
      </c>
      <c r="CI10" s="1">
        <v>32</v>
      </c>
      <c r="CJ10" s="1">
        <v>73</v>
      </c>
      <c r="CK10" s="1">
        <v>0.06</v>
      </c>
      <c r="CL10" s="1">
        <v>29</v>
      </c>
      <c r="CM10" s="1">
        <v>99</v>
      </c>
      <c r="CN10" s="1">
        <v>4500873</v>
      </c>
      <c r="CO10" s="1" t="s">
        <v>251</v>
      </c>
      <c r="CP10" s="1">
        <v>4309469</v>
      </c>
      <c r="CQ10" s="1" t="s">
        <v>281</v>
      </c>
      <c r="CR10" s="1" t="s">
        <v>282</v>
      </c>
      <c r="CS10" s="1">
        <v>4153916</v>
      </c>
      <c r="CT10" s="1" t="s">
        <v>254</v>
      </c>
      <c r="CU10" s="1">
        <v>1699337</v>
      </c>
      <c r="CV10" s="1" t="s">
        <v>255</v>
      </c>
      <c r="CW10" s="1">
        <v>1619642</v>
      </c>
      <c r="CX10" s="1" t="s">
        <v>283</v>
      </c>
      <c r="CY10" s="1">
        <v>3511926</v>
      </c>
      <c r="CZ10" s="1" t="s">
        <v>284</v>
      </c>
      <c r="DA10" s="1">
        <v>1617230</v>
      </c>
      <c r="DB10" s="1" t="s">
        <v>256</v>
      </c>
      <c r="DC10" s="1">
        <v>1395223</v>
      </c>
      <c r="DD10" s="1" t="s">
        <v>257</v>
      </c>
      <c r="DE10" s="1">
        <v>1450023</v>
      </c>
      <c r="DF10" s="1" t="s">
        <v>181</v>
      </c>
      <c r="DG10" s="1">
        <v>1486605</v>
      </c>
      <c r="DH10" s="1" t="s">
        <v>258</v>
      </c>
      <c r="DI10" s="1">
        <v>1178633</v>
      </c>
      <c r="DJ10" s="1" t="s">
        <v>285</v>
      </c>
      <c r="DK10" s="1">
        <v>1406911</v>
      </c>
      <c r="DL10" s="1" t="s">
        <v>286</v>
      </c>
      <c r="DM10" s="1">
        <v>1610681</v>
      </c>
      <c r="DN10" s="1" t="s">
        <v>215</v>
      </c>
      <c r="DO10" s="1">
        <v>1646603</v>
      </c>
      <c r="DP10" s="1" t="s">
        <v>287</v>
      </c>
      <c r="DQ10" s="1" t="s">
        <v>187</v>
      </c>
    </row>
    <row r="11" spans="1:121" x14ac:dyDescent="0.3">
      <c r="A11" t="str">
        <f t="shared" si="0"/>
        <v>L142</v>
      </c>
      <c r="B11" s="1">
        <v>4856974</v>
      </c>
      <c r="C11" s="1" t="s">
        <v>288</v>
      </c>
      <c r="D11" s="1" t="s">
        <v>163</v>
      </c>
      <c r="E11" s="1" t="s">
        <v>289</v>
      </c>
      <c r="F11" s="1" t="s">
        <v>12</v>
      </c>
      <c r="G11" s="1" t="s">
        <v>165</v>
      </c>
      <c r="H11" s="1" t="s">
        <v>166</v>
      </c>
      <c r="I11" s="1" t="s">
        <v>167</v>
      </c>
      <c r="J11" s="1">
        <v>1</v>
      </c>
      <c r="K11" s="1" t="s">
        <v>168</v>
      </c>
      <c r="L11" s="1" t="s">
        <v>206</v>
      </c>
      <c r="M11" s="1">
        <v>82</v>
      </c>
      <c r="N11" s="1">
        <v>82</v>
      </c>
      <c r="O11" s="1">
        <v>102</v>
      </c>
      <c r="P11" s="1">
        <v>695</v>
      </c>
      <c r="Q11" s="1">
        <v>110</v>
      </c>
      <c r="R11" s="1">
        <v>1176</v>
      </c>
      <c r="S11" s="1">
        <v>99</v>
      </c>
      <c r="T11" s="1">
        <v>3</v>
      </c>
      <c r="U11" s="1">
        <v>87</v>
      </c>
      <c r="V11" s="1">
        <v>3.22</v>
      </c>
      <c r="W11" s="1">
        <v>100</v>
      </c>
      <c r="AC11" s="1">
        <v>103</v>
      </c>
      <c r="AD11" s="1">
        <v>3.77</v>
      </c>
      <c r="AE11" s="1">
        <v>92</v>
      </c>
      <c r="AF11" s="1">
        <v>13.7</v>
      </c>
      <c r="AG11" s="1">
        <v>102</v>
      </c>
      <c r="AH11" s="1">
        <v>0.28999999999999998</v>
      </c>
      <c r="AI11" s="1">
        <v>102</v>
      </c>
      <c r="AJ11" s="1" t="s">
        <v>170</v>
      </c>
      <c r="AK11" s="1" t="s">
        <v>171</v>
      </c>
      <c r="AL11" s="1">
        <v>49</v>
      </c>
      <c r="AM11" s="1">
        <v>96</v>
      </c>
      <c r="AN11" s="1">
        <v>58</v>
      </c>
      <c r="AO11" s="1">
        <v>37</v>
      </c>
      <c r="AP11" s="1">
        <v>-9</v>
      </c>
      <c r="AQ11" s="1">
        <v>99</v>
      </c>
      <c r="AR11" s="1">
        <v>13</v>
      </c>
      <c r="AS11" s="1">
        <v>40</v>
      </c>
      <c r="AT11" s="1">
        <v>50</v>
      </c>
      <c r="AU11" s="1">
        <v>-3.5</v>
      </c>
      <c r="AV11" s="1">
        <v>46</v>
      </c>
      <c r="AW11" s="1">
        <v>21</v>
      </c>
      <c r="AX11" s="1">
        <v>70</v>
      </c>
      <c r="AY11" s="1">
        <v>42</v>
      </c>
      <c r="AZ11" s="1">
        <v>17</v>
      </c>
      <c r="BA11" s="1">
        <v>108</v>
      </c>
      <c r="BB11" s="1">
        <v>42</v>
      </c>
      <c r="BC11" s="1">
        <v>28</v>
      </c>
      <c r="BD11" s="1">
        <v>0.24</v>
      </c>
      <c r="BE11" s="1">
        <v>42</v>
      </c>
      <c r="BF11" s="1">
        <v>45</v>
      </c>
      <c r="BG11" s="1">
        <v>1.95</v>
      </c>
      <c r="BH11" s="1">
        <v>9</v>
      </c>
      <c r="BI11" s="1">
        <v>88</v>
      </c>
      <c r="BJ11" s="1">
        <v>28</v>
      </c>
      <c r="BK11" s="1">
        <v>13</v>
      </c>
      <c r="BL11" s="1">
        <v>28</v>
      </c>
      <c r="BM11" s="1">
        <v>13</v>
      </c>
      <c r="BN11" s="1">
        <v>7</v>
      </c>
      <c r="BO11" s="1">
        <v>94</v>
      </c>
      <c r="BP11" s="1">
        <v>13</v>
      </c>
      <c r="BQ11" s="1">
        <v>10</v>
      </c>
      <c r="BR11" s="1">
        <v>17</v>
      </c>
      <c r="BS11" s="1">
        <v>9</v>
      </c>
      <c r="BT11" s="1">
        <v>19</v>
      </c>
      <c r="BU11" s="1">
        <v>14</v>
      </c>
      <c r="BV11" s="1">
        <v>15</v>
      </c>
      <c r="BW11" s="1">
        <v>29</v>
      </c>
      <c r="BX11" s="1">
        <v>44</v>
      </c>
      <c r="BY11" s="1">
        <v>0.35</v>
      </c>
      <c r="BZ11" s="1">
        <v>31</v>
      </c>
      <c r="CA11" s="1">
        <v>67</v>
      </c>
      <c r="CB11" s="1">
        <v>0.11</v>
      </c>
      <c r="CC11" s="1">
        <v>27</v>
      </c>
      <c r="CD11" s="1">
        <v>72</v>
      </c>
      <c r="CE11" s="1">
        <v>0</v>
      </c>
      <c r="CF11" s="1">
        <v>35</v>
      </c>
      <c r="CG11" s="1">
        <v>99</v>
      </c>
      <c r="CH11" s="1">
        <v>-0.01</v>
      </c>
      <c r="CI11" s="1">
        <v>32</v>
      </c>
      <c r="CJ11" s="1">
        <v>81</v>
      </c>
      <c r="CK11" s="1">
        <v>0.05</v>
      </c>
      <c r="CL11" s="1">
        <v>26</v>
      </c>
      <c r="CM11" s="1">
        <v>97</v>
      </c>
      <c r="CN11" s="1">
        <v>4500843</v>
      </c>
      <c r="CO11" s="1" t="s">
        <v>290</v>
      </c>
      <c r="CP11" s="1">
        <v>3955865</v>
      </c>
      <c r="CQ11" s="1" t="s">
        <v>291</v>
      </c>
      <c r="CR11" s="1" t="s">
        <v>292</v>
      </c>
      <c r="CS11" s="1">
        <v>4154592</v>
      </c>
      <c r="CT11" s="1" t="s">
        <v>293</v>
      </c>
      <c r="CU11" s="1">
        <v>1564622</v>
      </c>
      <c r="CV11" s="1" t="s">
        <v>294</v>
      </c>
      <c r="CW11" s="1">
        <v>3474996</v>
      </c>
      <c r="CX11" s="1" t="s">
        <v>295</v>
      </c>
      <c r="CY11" s="1">
        <v>1699356</v>
      </c>
      <c r="CZ11" s="1" t="s">
        <v>296</v>
      </c>
      <c r="DA11" s="1">
        <v>3608757</v>
      </c>
      <c r="DB11" s="1" t="s">
        <v>243</v>
      </c>
      <c r="DC11" s="1">
        <v>1486641</v>
      </c>
      <c r="DD11" s="1" t="s">
        <v>237</v>
      </c>
      <c r="DE11" s="1">
        <v>924266</v>
      </c>
      <c r="DF11" s="1" t="s">
        <v>297</v>
      </c>
      <c r="DG11" s="1">
        <v>1294345</v>
      </c>
      <c r="DH11" s="1" t="s">
        <v>298</v>
      </c>
      <c r="DI11" s="1">
        <v>1506931</v>
      </c>
      <c r="DJ11" s="1" t="s">
        <v>299</v>
      </c>
      <c r="DK11" s="1">
        <v>1437039</v>
      </c>
      <c r="DL11" s="1" t="s">
        <v>300</v>
      </c>
      <c r="DM11" s="1">
        <v>1486656</v>
      </c>
      <c r="DN11" s="1" t="s">
        <v>229</v>
      </c>
      <c r="DO11" s="1">
        <v>1564567</v>
      </c>
      <c r="DP11" s="1" t="s">
        <v>301</v>
      </c>
      <c r="DQ11" s="1" t="s">
        <v>187</v>
      </c>
    </row>
    <row r="12" spans="1:121" x14ac:dyDescent="0.3">
      <c r="A12" t="str">
        <f t="shared" si="0"/>
        <v>L154</v>
      </c>
      <c r="B12" s="1">
        <v>4857108</v>
      </c>
      <c r="C12" s="1" t="s">
        <v>302</v>
      </c>
      <c r="D12" s="1" t="s">
        <v>163</v>
      </c>
      <c r="E12" s="1" t="s">
        <v>303</v>
      </c>
      <c r="F12" s="1" t="s">
        <v>13</v>
      </c>
      <c r="G12" s="1" t="s">
        <v>165</v>
      </c>
      <c r="H12" s="1" t="s">
        <v>166</v>
      </c>
      <c r="I12" s="1" t="s">
        <v>167</v>
      </c>
      <c r="J12" s="1">
        <v>1</v>
      </c>
      <c r="K12" s="1" t="s">
        <v>168</v>
      </c>
      <c r="L12" s="1" t="s">
        <v>206</v>
      </c>
      <c r="M12" s="1">
        <v>66</v>
      </c>
      <c r="N12" s="1">
        <v>69</v>
      </c>
      <c r="O12" s="1">
        <v>86</v>
      </c>
      <c r="P12" s="1">
        <v>584</v>
      </c>
      <c r="Q12" s="1">
        <v>102</v>
      </c>
      <c r="R12" s="1">
        <v>1100</v>
      </c>
      <c r="S12" s="1">
        <v>100</v>
      </c>
      <c r="T12" s="1">
        <v>3.22</v>
      </c>
      <c r="U12" s="1">
        <v>98</v>
      </c>
      <c r="V12" s="1">
        <v>2.93</v>
      </c>
      <c r="W12" s="1">
        <v>98</v>
      </c>
      <c r="AC12" s="1">
        <v>97</v>
      </c>
      <c r="AD12" s="1">
        <v>4.34</v>
      </c>
      <c r="AE12" s="1">
        <v>106</v>
      </c>
      <c r="AF12" s="1">
        <v>12.98</v>
      </c>
      <c r="AG12" s="1">
        <v>104</v>
      </c>
      <c r="AH12" s="1">
        <v>0.2</v>
      </c>
      <c r="AI12" s="1">
        <v>86</v>
      </c>
      <c r="AJ12" s="1" t="s">
        <v>170</v>
      </c>
      <c r="AK12" s="1" t="s">
        <v>171</v>
      </c>
      <c r="AL12" s="1">
        <v>87</v>
      </c>
      <c r="AM12" s="1">
        <v>55</v>
      </c>
      <c r="AN12" s="1">
        <v>59</v>
      </c>
      <c r="AO12" s="1">
        <v>35</v>
      </c>
      <c r="AP12" s="1">
        <v>29</v>
      </c>
      <c r="AQ12" s="1">
        <v>71</v>
      </c>
      <c r="AR12" s="1">
        <v>17</v>
      </c>
      <c r="AS12" s="1">
        <v>40</v>
      </c>
      <c r="AT12" s="1">
        <v>6</v>
      </c>
      <c r="AU12" s="1">
        <v>-2.2999999999999998</v>
      </c>
      <c r="AV12" s="1">
        <v>46</v>
      </c>
      <c r="AW12" s="1">
        <v>42</v>
      </c>
      <c r="AX12" s="1">
        <v>74</v>
      </c>
      <c r="AY12" s="1">
        <v>41</v>
      </c>
      <c r="AZ12" s="1">
        <v>10</v>
      </c>
      <c r="BA12" s="1">
        <v>111</v>
      </c>
      <c r="BB12" s="1">
        <v>41</v>
      </c>
      <c r="BC12" s="1">
        <v>23</v>
      </c>
      <c r="BD12" s="1">
        <v>0.23</v>
      </c>
      <c r="BE12" s="1">
        <v>41</v>
      </c>
      <c r="BF12" s="1">
        <v>50</v>
      </c>
      <c r="BG12" s="1">
        <v>1.88</v>
      </c>
      <c r="BH12" s="1">
        <v>8</v>
      </c>
      <c r="BI12" s="1">
        <v>84</v>
      </c>
      <c r="BJ12" s="1">
        <v>27</v>
      </c>
      <c r="BK12" s="1">
        <v>12</v>
      </c>
      <c r="BL12" s="1">
        <v>36</v>
      </c>
      <c r="BM12" s="1">
        <v>7</v>
      </c>
      <c r="BN12" s="1">
        <v>5</v>
      </c>
      <c r="BO12" s="1">
        <v>70</v>
      </c>
      <c r="BP12" s="1">
        <v>11</v>
      </c>
      <c r="BQ12" s="1">
        <v>7</v>
      </c>
      <c r="BR12" s="1">
        <v>58</v>
      </c>
      <c r="BS12" s="1">
        <v>10</v>
      </c>
      <c r="BT12" s="1">
        <v>19</v>
      </c>
      <c r="BU12" s="1">
        <v>7</v>
      </c>
      <c r="BV12" s="1">
        <v>15</v>
      </c>
      <c r="BW12" s="1">
        <v>28</v>
      </c>
      <c r="BX12" s="1">
        <v>48</v>
      </c>
      <c r="BY12" s="1">
        <v>0.53</v>
      </c>
      <c r="BZ12" s="1">
        <v>30</v>
      </c>
      <c r="CA12" s="1">
        <v>27</v>
      </c>
      <c r="CB12" s="1">
        <v>0.04</v>
      </c>
      <c r="CC12" s="1">
        <v>26</v>
      </c>
      <c r="CD12" s="1">
        <v>36</v>
      </c>
      <c r="CE12" s="1">
        <v>21</v>
      </c>
      <c r="CF12" s="1">
        <v>33</v>
      </c>
      <c r="CG12" s="1">
        <v>61</v>
      </c>
      <c r="CH12" s="1">
        <v>0.04</v>
      </c>
      <c r="CI12" s="1">
        <v>32</v>
      </c>
      <c r="CJ12" s="1">
        <v>71</v>
      </c>
      <c r="CK12" s="1">
        <v>0</v>
      </c>
      <c r="CL12" s="1">
        <v>26</v>
      </c>
      <c r="CM12" s="1">
        <v>16</v>
      </c>
      <c r="CN12" s="1">
        <v>4501005</v>
      </c>
      <c r="CO12" s="1" t="s">
        <v>304</v>
      </c>
      <c r="CP12" s="1">
        <v>4309645</v>
      </c>
      <c r="CQ12" s="1" t="s">
        <v>305</v>
      </c>
      <c r="CR12" s="1" t="s">
        <v>306</v>
      </c>
      <c r="CS12" s="1">
        <v>4153916</v>
      </c>
      <c r="CT12" s="1" t="s">
        <v>254</v>
      </c>
      <c r="CU12" s="1">
        <v>3774463</v>
      </c>
      <c r="CV12" s="1" t="s">
        <v>307</v>
      </c>
      <c r="CW12" s="1">
        <v>3774413</v>
      </c>
      <c r="CX12" s="1" t="s">
        <v>217</v>
      </c>
      <c r="CY12" s="1">
        <v>3955965</v>
      </c>
      <c r="CZ12" s="1" t="s">
        <v>308</v>
      </c>
      <c r="DA12" s="1">
        <v>1617230</v>
      </c>
      <c r="DB12" s="1" t="s">
        <v>256</v>
      </c>
      <c r="DC12" s="1">
        <v>1395223</v>
      </c>
      <c r="DD12" s="1" t="s">
        <v>257</v>
      </c>
      <c r="DE12" s="1">
        <v>3494132</v>
      </c>
      <c r="DF12" s="1" t="s">
        <v>196</v>
      </c>
      <c r="DG12" s="1">
        <v>1646592</v>
      </c>
      <c r="DH12" s="1" t="s">
        <v>309</v>
      </c>
      <c r="DI12" s="1">
        <v>1535025</v>
      </c>
      <c r="DJ12" s="1" t="s">
        <v>310</v>
      </c>
      <c r="DK12" s="1">
        <v>1486598</v>
      </c>
      <c r="DL12" s="1" t="s">
        <v>311</v>
      </c>
      <c r="DM12" s="1">
        <v>1687147</v>
      </c>
      <c r="DN12" s="1" t="s">
        <v>312</v>
      </c>
      <c r="DO12" s="1">
        <v>3511890</v>
      </c>
      <c r="DP12" s="1" t="s">
        <v>313</v>
      </c>
      <c r="DQ12" s="1" t="s">
        <v>187</v>
      </c>
    </row>
    <row r="13" spans="1:121" x14ac:dyDescent="0.3">
      <c r="A13" t="str">
        <f t="shared" si="0"/>
        <v>L170</v>
      </c>
      <c r="B13" s="1">
        <v>4857020</v>
      </c>
      <c r="C13" s="1" t="s">
        <v>314</v>
      </c>
      <c r="D13" s="1" t="s">
        <v>163</v>
      </c>
      <c r="E13" s="1" t="s">
        <v>315</v>
      </c>
      <c r="F13" s="1" t="s">
        <v>14</v>
      </c>
      <c r="G13" s="1" t="s">
        <v>165</v>
      </c>
      <c r="H13" s="1" t="s">
        <v>166</v>
      </c>
      <c r="I13" s="1" t="s">
        <v>167</v>
      </c>
      <c r="J13" s="1">
        <v>1</v>
      </c>
      <c r="K13" s="1" t="s">
        <v>168</v>
      </c>
      <c r="L13" s="1" t="s">
        <v>206</v>
      </c>
      <c r="M13" s="1">
        <v>78</v>
      </c>
      <c r="N13" s="1">
        <v>79</v>
      </c>
      <c r="O13" s="1">
        <v>98</v>
      </c>
      <c r="P13" s="1">
        <v>724</v>
      </c>
      <c r="Q13" s="1">
        <v>107</v>
      </c>
      <c r="R13" s="1">
        <v>1274</v>
      </c>
      <c r="S13" s="1">
        <v>105</v>
      </c>
      <c r="T13" s="1">
        <v>3.43</v>
      </c>
      <c r="U13" s="1">
        <v>101</v>
      </c>
      <c r="V13" s="1">
        <v>3.48</v>
      </c>
      <c r="W13" s="1">
        <v>103</v>
      </c>
      <c r="AC13" s="1">
        <v>97</v>
      </c>
      <c r="AD13" s="1">
        <v>4.04</v>
      </c>
      <c r="AE13" s="1">
        <v>94</v>
      </c>
      <c r="AF13" s="1">
        <v>13.11</v>
      </c>
      <c r="AG13" s="1">
        <v>98</v>
      </c>
      <c r="AH13" s="1">
        <v>0.24</v>
      </c>
      <c r="AI13" s="1">
        <v>70</v>
      </c>
      <c r="AJ13" s="1" t="s">
        <v>170</v>
      </c>
      <c r="AK13" s="1" t="s">
        <v>171</v>
      </c>
      <c r="AL13" s="1">
        <v>70</v>
      </c>
      <c r="AM13" s="1">
        <v>81</v>
      </c>
      <c r="AN13" s="1">
        <v>35</v>
      </c>
      <c r="AO13" s="1">
        <v>80</v>
      </c>
      <c r="AP13" s="1">
        <v>35</v>
      </c>
      <c r="AQ13" s="1">
        <v>58</v>
      </c>
      <c r="AR13" s="1">
        <v>15</v>
      </c>
      <c r="AS13" s="1">
        <v>40</v>
      </c>
      <c r="AT13" s="1">
        <v>21</v>
      </c>
      <c r="AU13" s="1">
        <v>-0.7</v>
      </c>
      <c r="AV13" s="1">
        <v>46</v>
      </c>
      <c r="AW13" s="1">
        <v>73</v>
      </c>
      <c r="AX13" s="1">
        <v>81</v>
      </c>
      <c r="AY13" s="1">
        <v>42</v>
      </c>
      <c r="AZ13" s="1">
        <v>3</v>
      </c>
      <c r="BA13" s="1">
        <v>122</v>
      </c>
      <c r="BB13" s="1">
        <v>42</v>
      </c>
      <c r="BC13" s="1">
        <v>8</v>
      </c>
      <c r="BD13" s="1">
        <v>0.26</v>
      </c>
      <c r="BE13" s="1">
        <v>42</v>
      </c>
      <c r="BF13" s="1">
        <v>31</v>
      </c>
      <c r="BG13" s="1">
        <v>1.87</v>
      </c>
      <c r="BH13" s="1">
        <v>8</v>
      </c>
      <c r="BI13" s="1">
        <v>83</v>
      </c>
      <c r="BJ13" s="1">
        <v>25</v>
      </c>
      <c r="BK13" s="1">
        <v>13</v>
      </c>
      <c r="BL13" s="1">
        <v>58</v>
      </c>
      <c r="BM13" s="1">
        <v>6</v>
      </c>
      <c r="BN13" s="1">
        <v>6</v>
      </c>
      <c r="BO13" s="1">
        <v>66</v>
      </c>
      <c r="BP13" s="1">
        <v>13</v>
      </c>
      <c r="BQ13" s="1">
        <v>7</v>
      </c>
      <c r="BR13" s="1">
        <v>28</v>
      </c>
      <c r="BS13" s="1">
        <v>8</v>
      </c>
      <c r="BT13" s="1">
        <v>19</v>
      </c>
      <c r="BU13" s="1">
        <v>35</v>
      </c>
      <c r="BV13" s="1">
        <v>11</v>
      </c>
      <c r="BW13" s="1">
        <v>28</v>
      </c>
      <c r="BX13" s="1">
        <v>88</v>
      </c>
      <c r="BY13" s="1">
        <v>0.52</v>
      </c>
      <c r="BZ13" s="1">
        <v>31</v>
      </c>
      <c r="CA13" s="1">
        <v>29</v>
      </c>
      <c r="CB13" s="1">
        <v>0.03</v>
      </c>
      <c r="CC13" s="1">
        <v>27</v>
      </c>
      <c r="CD13" s="1">
        <v>31</v>
      </c>
      <c r="CE13" s="1">
        <v>27</v>
      </c>
      <c r="CF13" s="1">
        <v>34</v>
      </c>
      <c r="CG13" s="1">
        <v>37</v>
      </c>
      <c r="CH13" s="1">
        <v>0.18</v>
      </c>
      <c r="CI13" s="1">
        <v>33</v>
      </c>
      <c r="CJ13" s="1">
        <v>41</v>
      </c>
      <c r="CK13" s="1">
        <v>0.01</v>
      </c>
      <c r="CL13" s="1">
        <v>27</v>
      </c>
      <c r="CM13" s="1">
        <v>23</v>
      </c>
      <c r="CN13" s="1">
        <v>4501005</v>
      </c>
      <c r="CO13" s="1" t="s">
        <v>304</v>
      </c>
      <c r="CP13" s="1">
        <v>4154658</v>
      </c>
      <c r="CQ13" s="1" t="s">
        <v>316</v>
      </c>
      <c r="CR13" s="1" t="s">
        <v>317</v>
      </c>
      <c r="CS13" s="1">
        <v>4153916</v>
      </c>
      <c r="CT13" s="1" t="s">
        <v>254</v>
      </c>
      <c r="CU13" s="1">
        <v>3774463</v>
      </c>
      <c r="CV13" s="1" t="s">
        <v>307</v>
      </c>
      <c r="CW13" s="1">
        <v>1486656</v>
      </c>
      <c r="CX13" s="1" t="s">
        <v>229</v>
      </c>
      <c r="CY13" s="1">
        <v>3774597</v>
      </c>
      <c r="CZ13" s="1" t="s">
        <v>318</v>
      </c>
      <c r="DA13" s="1">
        <v>1617230</v>
      </c>
      <c r="DB13" s="1" t="s">
        <v>256</v>
      </c>
      <c r="DC13" s="1">
        <v>1395223</v>
      </c>
      <c r="DD13" s="1" t="s">
        <v>257</v>
      </c>
      <c r="DE13" s="1">
        <v>3494132</v>
      </c>
      <c r="DF13" s="1" t="s">
        <v>196</v>
      </c>
      <c r="DG13" s="1">
        <v>1646592</v>
      </c>
      <c r="DH13" s="1" t="s">
        <v>309</v>
      </c>
      <c r="DI13" s="1">
        <v>975924</v>
      </c>
      <c r="DJ13" s="1" t="s">
        <v>177</v>
      </c>
      <c r="DK13" s="1">
        <v>1349191</v>
      </c>
      <c r="DL13" s="1" t="s">
        <v>235</v>
      </c>
      <c r="DM13" s="1">
        <v>1549933</v>
      </c>
      <c r="DN13" s="1" t="s">
        <v>175</v>
      </c>
      <c r="DO13" s="1">
        <v>3511945</v>
      </c>
      <c r="DP13" s="1" t="s">
        <v>319</v>
      </c>
      <c r="DQ13" s="1" t="s">
        <v>187</v>
      </c>
    </row>
    <row r="14" spans="1:121" x14ac:dyDescent="0.3">
      <c r="A14" t="str">
        <f t="shared" si="0"/>
        <v>L179</v>
      </c>
      <c r="B14" s="1">
        <v>4857102</v>
      </c>
      <c r="C14" s="1" t="s">
        <v>320</v>
      </c>
      <c r="D14" s="1" t="s">
        <v>163</v>
      </c>
      <c r="E14" s="1" t="s">
        <v>321</v>
      </c>
      <c r="F14" s="1" t="s">
        <v>15</v>
      </c>
      <c r="G14" s="1" t="s">
        <v>165</v>
      </c>
      <c r="H14" s="1" t="s">
        <v>166</v>
      </c>
      <c r="I14" s="1" t="s">
        <v>167</v>
      </c>
      <c r="J14" s="1">
        <v>1</v>
      </c>
      <c r="K14" s="1" t="s">
        <v>168</v>
      </c>
      <c r="L14" s="1" t="s">
        <v>206</v>
      </c>
      <c r="M14" s="1">
        <v>59</v>
      </c>
      <c r="N14" s="1">
        <v>62</v>
      </c>
      <c r="O14" s="1">
        <v>77</v>
      </c>
      <c r="P14" s="1">
        <v>665</v>
      </c>
      <c r="Q14" s="1">
        <v>99</v>
      </c>
      <c r="R14" s="1">
        <v>1136</v>
      </c>
      <c r="S14" s="1">
        <v>93</v>
      </c>
      <c r="T14" s="1">
        <v>2.93</v>
      </c>
      <c r="U14" s="1">
        <v>86</v>
      </c>
      <c r="V14" s="1">
        <v>3.07</v>
      </c>
      <c r="W14" s="1">
        <v>91</v>
      </c>
      <c r="AC14" s="1">
        <v>101</v>
      </c>
      <c r="AD14" s="1">
        <v>3.43</v>
      </c>
      <c r="AE14" s="1">
        <v>80</v>
      </c>
      <c r="AF14" s="1">
        <v>12.95</v>
      </c>
      <c r="AG14" s="1">
        <v>97</v>
      </c>
      <c r="AH14" s="1">
        <v>0.51</v>
      </c>
      <c r="AI14" s="1">
        <v>146</v>
      </c>
      <c r="AJ14" s="1" t="s">
        <v>170</v>
      </c>
      <c r="AK14" s="1" t="s">
        <v>171</v>
      </c>
      <c r="AL14" s="1">
        <v>48</v>
      </c>
      <c r="AM14" s="1">
        <v>97</v>
      </c>
      <c r="AN14" s="1">
        <v>53</v>
      </c>
      <c r="AO14" s="1">
        <v>47</v>
      </c>
      <c r="AP14" s="1">
        <v>-5</v>
      </c>
      <c r="AQ14" s="1">
        <v>99</v>
      </c>
      <c r="AR14" s="1">
        <v>17</v>
      </c>
      <c r="AS14" s="1">
        <v>40</v>
      </c>
      <c r="AT14" s="1">
        <v>7</v>
      </c>
      <c r="AU14" s="1">
        <v>-3.6</v>
      </c>
      <c r="AV14" s="1">
        <v>46</v>
      </c>
      <c r="AW14" s="1">
        <v>19</v>
      </c>
      <c r="AX14" s="1">
        <v>62</v>
      </c>
      <c r="AY14" s="1">
        <v>42</v>
      </c>
      <c r="AZ14" s="1">
        <v>48</v>
      </c>
      <c r="BA14" s="1">
        <v>93</v>
      </c>
      <c r="BB14" s="1">
        <v>41</v>
      </c>
      <c r="BC14" s="1">
        <v>61</v>
      </c>
      <c r="BD14" s="1">
        <v>0.2</v>
      </c>
      <c r="BE14" s="1">
        <v>41</v>
      </c>
      <c r="BF14" s="1">
        <v>74</v>
      </c>
      <c r="BG14" s="1">
        <v>1.97</v>
      </c>
      <c r="BH14" s="1">
        <v>8</v>
      </c>
      <c r="BI14" s="1">
        <v>89</v>
      </c>
      <c r="BJ14" s="1">
        <v>28</v>
      </c>
      <c r="BK14" s="1">
        <v>12</v>
      </c>
      <c r="BL14" s="1">
        <v>32</v>
      </c>
      <c r="BM14" s="1">
        <v>3</v>
      </c>
      <c r="BN14" s="1">
        <v>6</v>
      </c>
      <c r="BO14" s="1">
        <v>51</v>
      </c>
      <c r="BP14" s="1">
        <v>12</v>
      </c>
      <c r="BQ14" s="1">
        <v>7</v>
      </c>
      <c r="BR14" s="1">
        <v>38</v>
      </c>
      <c r="BS14" s="1">
        <v>10</v>
      </c>
      <c r="BT14" s="1">
        <v>18</v>
      </c>
      <c r="BU14" s="1">
        <v>7</v>
      </c>
      <c r="BV14" s="1">
        <v>14</v>
      </c>
      <c r="BW14" s="1">
        <v>28</v>
      </c>
      <c r="BX14" s="1">
        <v>65</v>
      </c>
      <c r="BY14" s="1">
        <v>0.27</v>
      </c>
      <c r="BZ14" s="1">
        <v>31</v>
      </c>
      <c r="CA14" s="1">
        <v>85</v>
      </c>
      <c r="CB14" s="1">
        <v>0.19</v>
      </c>
      <c r="CC14" s="1">
        <v>26</v>
      </c>
      <c r="CD14" s="1">
        <v>97</v>
      </c>
      <c r="CE14" s="1">
        <v>16</v>
      </c>
      <c r="CF14" s="1">
        <v>32</v>
      </c>
      <c r="CG14" s="1">
        <v>81</v>
      </c>
      <c r="CH14" s="1">
        <v>-0.06</v>
      </c>
      <c r="CI14" s="1">
        <v>30</v>
      </c>
      <c r="CJ14" s="1">
        <v>88</v>
      </c>
      <c r="CK14" s="1">
        <v>0.06</v>
      </c>
      <c r="CL14" s="1">
        <v>27</v>
      </c>
      <c r="CM14" s="1">
        <v>98</v>
      </c>
      <c r="CN14" s="1">
        <v>4500873</v>
      </c>
      <c r="CO14" s="1" t="s">
        <v>251</v>
      </c>
      <c r="CP14" s="1">
        <v>4309567</v>
      </c>
      <c r="CQ14" s="1" t="s">
        <v>322</v>
      </c>
      <c r="CR14" s="1" t="s">
        <v>323</v>
      </c>
      <c r="CS14" s="1">
        <v>4153916</v>
      </c>
      <c r="CT14" s="1" t="s">
        <v>254</v>
      </c>
      <c r="CU14" s="1">
        <v>1699337</v>
      </c>
      <c r="CV14" s="1" t="s">
        <v>255</v>
      </c>
      <c r="CW14" s="1">
        <v>1486656</v>
      </c>
      <c r="CX14" s="1" t="s">
        <v>229</v>
      </c>
      <c r="CY14" s="1">
        <v>3774597</v>
      </c>
      <c r="CZ14" s="1" t="s">
        <v>318</v>
      </c>
      <c r="DA14" s="1">
        <v>1617230</v>
      </c>
      <c r="DB14" s="1" t="s">
        <v>256</v>
      </c>
      <c r="DC14" s="1">
        <v>1395223</v>
      </c>
      <c r="DD14" s="1" t="s">
        <v>257</v>
      </c>
      <c r="DE14" s="1">
        <v>1450023</v>
      </c>
      <c r="DF14" s="1" t="s">
        <v>181</v>
      </c>
      <c r="DG14" s="1">
        <v>1486605</v>
      </c>
      <c r="DH14" s="1" t="s">
        <v>258</v>
      </c>
      <c r="DI14" s="1">
        <v>975924</v>
      </c>
      <c r="DJ14" s="1" t="s">
        <v>177</v>
      </c>
      <c r="DK14" s="1">
        <v>1349191</v>
      </c>
      <c r="DL14" s="1" t="s">
        <v>235</v>
      </c>
      <c r="DM14" s="1">
        <v>1549933</v>
      </c>
      <c r="DN14" s="1" t="s">
        <v>175</v>
      </c>
      <c r="DO14" s="1">
        <v>3511945</v>
      </c>
      <c r="DP14" s="1" t="s">
        <v>319</v>
      </c>
      <c r="DQ14" s="1" t="s">
        <v>187</v>
      </c>
    </row>
    <row r="15" spans="1:121" x14ac:dyDescent="0.3">
      <c r="A15" t="str">
        <f t="shared" si="0"/>
        <v>K202</v>
      </c>
      <c r="B15" s="1">
        <v>4716059</v>
      </c>
      <c r="C15" s="1" t="s">
        <v>324</v>
      </c>
      <c r="D15" s="1" t="s">
        <v>163</v>
      </c>
      <c r="E15" s="1" t="s">
        <v>325</v>
      </c>
      <c r="F15" s="1" t="s">
        <v>0</v>
      </c>
      <c r="G15" s="1" t="s">
        <v>165</v>
      </c>
      <c r="H15" s="1" t="s">
        <v>166</v>
      </c>
      <c r="I15" s="1" t="s">
        <v>167</v>
      </c>
      <c r="J15" s="1">
        <v>1</v>
      </c>
      <c r="K15" s="1" t="s">
        <v>168</v>
      </c>
      <c r="L15" s="1" t="s">
        <v>206</v>
      </c>
      <c r="M15" s="1">
        <v>81</v>
      </c>
      <c r="N15" s="1">
        <v>81</v>
      </c>
      <c r="O15" s="1">
        <v>96</v>
      </c>
      <c r="P15" s="1">
        <v>574</v>
      </c>
      <c r="Q15" s="1">
        <v>101</v>
      </c>
      <c r="R15" s="1">
        <v>1021</v>
      </c>
      <c r="S15" s="1">
        <v>100</v>
      </c>
      <c r="T15" s="1">
        <v>2.79</v>
      </c>
      <c r="U15" s="1">
        <v>98</v>
      </c>
      <c r="V15" s="1">
        <v>2.81</v>
      </c>
      <c r="W15" s="1">
        <v>100</v>
      </c>
      <c r="AC15" s="1">
        <v>98</v>
      </c>
      <c r="AD15" s="1">
        <v>2.97</v>
      </c>
      <c r="AE15" s="1">
        <v>83</v>
      </c>
      <c r="AF15" s="1">
        <v>11.89</v>
      </c>
      <c r="AG15" s="1">
        <v>115</v>
      </c>
      <c r="AH15" s="1">
        <v>0.12</v>
      </c>
      <c r="AI15" s="1">
        <v>73</v>
      </c>
      <c r="AJ15" s="1" t="s">
        <v>170</v>
      </c>
      <c r="AK15" s="1" t="s">
        <v>171</v>
      </c>
      <c r="AL15" s="1">
        <v>77</v>
      </c>
      <c r="AM15" s="1">
        <v>72</v>
      </c>
      <c r="AN15" s="1">
        <v>39</v>
      </c>
      <c r="AO15" s="1">
        <v>74</v>
      </c>
      <c r="AP15" s="1">
        <v>38</v>
      </c>
      <c r="AQ15" s="1">
        <v>51</v>
      </c>
      <c r="AR15" s="1">
        <v>14</v>
      </c>
      <c r="AS15" s="1">
        <v>41</v>
      </c>
      <c r="AT15" s="1">
        <v>30</v>
      </c>
      <c r="AU15" s="1">
        <v>-1.8</v>
      </c>
      <c r="AV15" s="1">
        <v>47</v>
      </c>
      <c r="AW15" s="1">
        <v>51</v>
      </c>
      <c r="AX15" s="1">
        <v>69</v>
      </c>
      <c r="AY15" s="1">
        <v>51</v>
      </c>
      <c r="AZ15" s="1">
        <v>22</v>
      </c>
      <c r="BA15" s="1">
        <v>113</v>
      </c>
      <c r="BB15" s="1">
        <v>50</v>
      </c>
      <c r="BC15" s="1">
        <v>19</v>
      </c>
      <c r="BD15" s="1">
        <v>0.28000000000000003</v>
      </c>
      <c r="BE15" s="1">
        <v>50</v>
      </c>
      <c r="BF15" s="1">
        <v>19</v>
      </c>
      <c r="BG15" s="1">
        <v>1.9</v>
      </c>
      <c r="BH15" s="1">
        <v>14</v>
      </c>
      <c r="BI15" s="1">
        <v>85</v>
      </c>
      <c r="BJ15" s="1">
        <v>23</v>
      </c>
      <c r="BK15" s="1">
        <v>26</v>
      </c>
      <c r="BL15" s="1">
        <v>77</v>
      </c>
      <c r="BM15" s="1">
        <v>6</v>
      </c>
      <c r="BN15" s="1">
        <v>8</v>
      </c>
      <c r="BO15" s="1">
        <v>66</v>
      </c>
      <c r="BP15" s="1">
        <v>11</v>
      </c>
      <c r="BQ15" s="1">
        <v>0</v>
      </c>
      <c r="BR15" s="1">
        <v>54</v>
      </c>
      <c r="BS15" s="1">
        <v>8</v>
      </c>
      <c r="BT15" s="1">
        <v>20</v>
      </c>
      <c r="BU15" s="1">
        <v>35</v>
      </c>
      <c r="BV15" s="1">
        <v>13</v>
      </c>
      <c r="BW15" s="1">
        <v>29</v>
      </c>
      <c r="BX15" s="1">
        <v>76</v>
      </c>
      <c r="BY15" s="1">
        <v>0.55000000000000004</v>
      </c>
      <c r="BZ15" s="1">
        <v>36</v>
      </c>
      <c r="CA15" s="1">
        <v>24</v>
      </c>
      <c r="CB15" s="1">
        <v>0.12</v>
      </c>
      <c r="CC15" s="1">
        <v>29</v>
      </c>
      <c r="CD15" s="1">
        <v>78</v>
      </c>
      <c r="CE15" s="1">
        <v>21</v>
      </c>
      <c r="CF15" s="1">
        <v>36</v>
      </c>
      <c r="CG15" s="1">
        <v>63</v>
      </c>
      <c r="CH15" s="1">
        <v>-0.09</v>
      </c>
      <c r="CI15" s="1">
        <v>34</v>
      </c>
      <c r="CJ15" s="1">
        <v>91</v>
      </c>
      <c r="CK15" s="1">
        <v>0.02</v>
      </c>
      <c r="CL15" s="1">
        <v>31</v>
      </c>
      <c r="CM15" s="1">
        <v>44</v>
      </c>
      <c r="CN15" s="1">
        <v>4309471</v>
      </c>
      <c r="CO15" s="1" t="s">
        <v>326</v>
      </c>
      <c r="CP15" s="1">
        <v>3594428</v>
      </c>
      <c r="CQ15" s="1" t="s">
        <v>327</v>
      </c>
      <c r="CR15" s="1">
        <v>601</v>
      </c>
      <c r="CS15" s="1">
        <v>3774465</v>
      </c>
      <c r="CT15" s="1" t="s">
        <v>172</v>
      </c>
      <c r="CU15" s="1">
        <v>3511974</v>
      </c>
      <c r="CV15" s="1" t="s">
        <v>328</v>
      </c>
      <c r="CW15" s="1">
        <v>1506922</v>
      </c>
      <c r="CX15" s="1" t="s">
        <v>329</v>
      </c>
      <c r="CY15" s="1">
        <v>1699386</v>
      </c>
      <c r="CZ15" s="1" t="s">
        <v>330</v>
      </c>
      <c r="DA15" s="1">
        <v>1549933</v>
      </c>
      <c r="DB15" s="1" t="s">
        <v>175</v>
      </c>
      <c r="DC15" s="1">
        <v>1646597</v>
      </c>
      <c r="DD15" s="1" t="s">
        <v>176</v>
      </c>
      <c r="DE15" s="1">
        <v>1486656</v>
      </c>
      <c r="DF15" s="1" t="s">
        <v>229</v>
      </c>
      <c r="DG15" s="1">
        <v>1646597</v>
      </c>
      <c r="DH15" s="1" t="s">
        <v>176</v>
      </c>
      <c r="DI15" s="1">
        <v>1366630</v>
      </c>
      <c r="DJ15" s="1" t="s">
        <v>331</v>
      </c>
      <c r="DK15" s="1">
        <v>1288748</v>
      </c>
      <c r="DL15" s="1" t="s">
        <v>332</v>
      </c>
      <c r="DM15" s="1">
        <v>1305669</v>
      </c>
      <c r="DN15" s="1" t="s">
        <v>333</v>
      </c>
      <c r="DO15" s="1">
        <v>1143937</v>
      </c>
      <c r="DP15" s="1" t="s">
        <v>334</v>
      </c>
      <c r="DQ15" s="1" t="s">
        <v>187</v>
      </c>
    </row>
    <row r="16" spans="1:121" x14ac:dyDescent="0.3">
      <c r="A16" t="str">
        <f t="shared" si="0"/>
        <v>K205</v>
      </c>
      <c r="B16" s="1">
        <v>4716061</v>
      </c>
      <c r="C16" s="1" t="s">
        <v>335</v>
      </c>
      <c r="D16" s="1" t="s">
        <v>163</v>
      </c>
      <c r="E16" s="1" t="s">
        <v>336</v>
      </c>
      <c r="F16" s="1" t="s">
        <v>1</v>
      </c>
      <c r="G16" s="1" t="s">
        <v>165</v>
      </c>
      <c r="H16" s="1" t="s">
        <v>166</v>
      </c>
      <c r="I16" s="1" t="s">
        <v>167</v>
      </c>
      <c r="J16" s="1">
        <v>1</v>
      </c>
      <c r="K16" s="1" t="s">
        <v>168</v>
      </c>
      <c r="L16" s="1" t="s">
        <v>206</v>
      </c>
      <c r="M16" s="1">
        <v>89</v>
      </c>
      <c r="N16" s="1">
        <v>89</v>
      </c>
      <c r="O16" s="1">
        <v>105</v>
      </c>
      <c r="P16" s="1">
        <v>581</v>
      </c>
      <c r="Q16" s="1">
        <v>102</v>
      </c>
      <c r="R16" s="1">
        <v>1045</v>
      </c>
      <c r="S16" s="1">
        <v>103</v>
      </c>
      <c r="T16" s="1">
        <v>2.9</v>
      </c>
      <c r="U16" s="1">
        <v>102</v>
      </c>
      <c r="V16" s="1">
        <v>2.89</v>
      </c>
      <c r="W16" s="1">
        <v>103</v>
      </c>
      <c r="AC16" s="1">
        <v>102</v>
      </c>
      <c r="AD16" s="1">
        <v>3.59</v>
      </c>
      <c r="AE16" s="1">
        <v>101</v>
      </c>
      <c r="AF16" s="1">
        <v>10.41</v>
      </c>
      <c r="AG16" s="1">
        <v>100</v>
      </c>
      <c r="AH16" s="1">
        <v>0.24</v>
      </c>
      <c r="AI16" s="1">
        <v>138</v>
      </c>
      <c r="AJ16" s="1" t="s">
        <v>170</v>
      </c>
      <c r="AK16" s="1" t="s">
        <v>171</v>
      </c>
      <c r="AL16" s="1">
        <v>90</v>
      </c>
      <c r="AM16" s="1">
        <v>50</v>
      </c>
      <c r="AN16" s="1">
        <v>42</v>
      </c>
      <c r="AO16" s="1">
        <v>69</v>
      </c>
      <c r="AP16" s="1">
        <v>48</v>
      </c>
      <c r="AQ16" s="1">
        <v>30</v>
      </c>
      <c r="AR16" s="1">
        <v>8</v>
      </c>
      <c r="AS16" s="1">
        <v>40</v>
      </c>
      <c r="AT16" s="1">
        <v>94</v>
      </c>
      <c r="AU16" s="1">
        <v>1.4</v>
      </c>
      <c r="AV16" s="1">
        <v>45</v>
      </c>
      <c r="AW16" s="1">
        <v>95</v>
      </c>
      <c r="AX16" s="1">
        <v>77</v>
      </c>
      <c r="AY16" s="1">
        <v>45</v>
      </c>
      <c r="AZ16" s="1">
        <v>6</v>
      </c>
      <c r="BA16" s="1">
        <v>120</v>
      </c>
      <c r="BB16" s="1">
        <v>47</v>
      </c>
      <c r="BC16" s="1">
        <v>10</v>
      </c>
      <c r="BD16" s="1">
        <v>0.27</v>
      </c>
      <c r="BE16" s="1">
        <v>47</v>
      </c>
      <c r="BF16" s="1">
        <v>24</v>
      </c>
      <c r="BG16" s="1">
        <v>2.04</v>
      </c>
      <c r="BH16" s="1">
        <v>13</v>
      </c>
      <c r="BI16" s="1">
        <v>92</v>
      </c>
      <c r="BJ16" s="1">
        <v>24</v>
      </c>
      <c r="BK16" s="1">
        <v>20</v>
      </c>
      <c r="BL16" s="1">
        <v>68</v>
      </c>
      <c r="BM16" s="1">
        <v>11</v>
      </c>
      <c r="BN16" s="1">
        <v>7</v>
      </c>
      <c r="BO16" s="1">
        <v>89</v>
      </c>
      <c r="BP16" s="1">
        <v>11</v>
      </c>
      <c r="BQ16" s="1">
        <v>0</v>
      </c>
      <c r="BR16" s="1">
        <v>59</v>
      </c>
      <c r="BS16" s="1">
        <v>6</v>
      </c>
      <c r="BT16" s="1">
        <v>18</v>
      </c>
      <c r="BU16" s="1">
        <v>79</v>
      </c>
      <c r="BV16" s="1">
        <v>15</v>
      </c>
      <c r="BW16" s="1">
        <v>29</v>
      </c>
      <c r="BX16" s="1">
        <v>51</v>
      </c>
      <c r="BY16" s="1">
        <v>0.67</v>
      </c>
      <c r="BZ16" s="1">
        <v>34</v>
      </c>
      <c r="CA16" s="1">
        <v>11</v>
      </c>
      <c r="CB16" s="1">
        <v>0.11</v>
      </c>
      <c r="CC16" s="1">
        <v>29</v>
      </c>
      <c r="CD16" s="1">
        <v>74</v>
      </c>
      <c r="CE16" s="1">
        <v>32</v>
      </c>
      <c r="CF16" s="1">
        <v>37</v>
      </c>
      <c r="CG16" s="1">
        <v>20</v>
      </c>
      <c r="CH16" s="1">
        <v>0.18</v>
      </c>
      <c r="CI16" s="1">
        <v>34</v>
      </c>
      <c r="CJ16" s="1">
        <v>41</v>
      </c>
      <c r="CK16" s="1">
        <v>0.03</v>
      </c>
      <c r="CL16" s="1">
        <v>30</v>
      </c>
      <c r="CM16" s="1">
        <v>73</v>
      </c>
      <c r="CN16" s="1">
        <v>4309471</v>
      </c>
      <c r="CO16" s="1" t="s">
        <v>326</v>
      </c>
      <c r="CP16" s="1">
        <v>3594526</v>
      </c>
      <c r="CQ16" s="1" t="s">
        <v>337</v>
      </c>
      <c r="CR16" s="1">
        <v>689</v>
      </c>
      <c r="CS16" s="1">
        <v>3774465</v>
      </c>
      <c r="CT16" s="1" t="s">
        <v>172</v>
      </c>
      <c r="CU16" s="1">
        <v>3511974</v>
      </c>
      <c r="CV16" s="1" t="s">
        <v>328</v>
      </c>
      <c r="CW16" s="1">
        <v>1695136</v>
      </c>
      <c r="CX16" s="1" t="s">
        <v>338</v>
      </c>
      <c r="CY16" s="1">
        <v>1349135</v>
      </c>
      <c r="CZ16" s="1" t="s">
        <v>339</v>
      </c>
      <c r="DA16" s="1">
        <v>1549933</v>
      </c>
      <c r="DB16" s="1" t="s">
        <v>175</v>
      </c>
      <c r="DC16" s="1">
        <v>1646597</v>
      </c>
      <c r="DD16" s="1" t="s">
        <v>176</v>
      </c>
      <c r="DE16" s="1">
        <v>1486656</v>
      </c>
      <c r="DF16" s="1" t="s">
        <v>229</v>
      </c>
      <c r="DG16" s="1">
        <v>1646597</v>
      </c>
      <c r="DH16" s="1" t="s">
        <v>176</v>
      </c>
      <c r="DI16" s="1">
        <v>1450023</v>
      </c>
      <c r="DJ16" s="1" t="s">
        <v>181</v>
      </c>
      <c r="DK16" s="1">
        <v>1486654</v>
      </c>
      <c r="DL16" s="1" t="s">
        <v>340</v>
      </c>
      <c r="DM16" s="1">
        <v>1204826</v>
      </c>
      <c r="DN16" s="1" t="s">
        <v>247</v>
      </c>
      <c r="DO16" s="1">
        <v>748010</v>
      </c>
      <c r="DP16" s="1" t="s">
        <v>341</v>
      </c>
      <c r="DQ16" s="1" t="s">
        <v>187</v>
      </c>
    </row>
    <row r="17" spans="1:121" x14ac:dyDescent="0.3">
      <c r="A17" t="str">
        <f t="shared" si="0"/>
        <v>K209</v>
      </c>
      <c r="B17" s="1">
        <v>4716063</v>
      </c>
      <c r="C17" s="1" t="s">
        <v>342</v>
      </c>
      <c r="D17" s="1" t="s">
        <v>163</v>
      </c>
      <c r="E17" s="1" t="s">
        <v>343</v>
      </c>
      <c r="F17" s="1" t="s">
        <v>2</v>
      </c>
      <c r="G17" s="1" t="s">
        <v>165</v>
      </c>
      <c r="H17" s="1" t="s">
        <v>166</v>
      </c>
      <c r="I17" s="1" t="s">
        <v>167</v>
      </c>
      <c r="J17" s="1">
        <v>1</v>
      </c>
      <c r="K17" s="1" t="s">
        <v>168</v>
      </c>
      <c r="L17" s="1" t="s">
        <v>206</v>
      </c>
      <c r="M17" s="1">
        <v>85</v>
      </c>
      <c r="N17" s="1">
        <v>85</v>
      </c>
      <c r="O17" s="1">
        <v>101</v>
      </c>
      <c r="P17" s="1">
        <v>525</v>
      </c>
      <c r="Q17" s="1">
        <v>92</v>
      </c>
      <c r="R17" s="1">
        <v>963</v>
      </c>
      <c r="S17" s="1">
        <v>95</v>
      </c>
      <c r="T17" s="1">
        <v>2.74</v>
      </c>
      <c r="U17" s="1">
        <v>97</v>
      </c>
      <c r="V17" s="1">
        <v>2.65</v>
      </c>
      <c r="W17" s="1">
        <v>94</v>
      </c>
      <c r="AC17" s="1">
        <v>99</v>
      </c>
      <c r="AD17" s="1">
        <v>4.3499999999999996</v>
      </c>
      <c r="AE17" s="1">
        <v>122</v>
      </c>
      <c r="AF17" s="1">
        <v>9.56</v>
      </c>
      <c r="AG17" s="1">
        <v>92</v>
      </c>
      <c r="AH17" s="1">
        <v>0.17</v>
      </c>
      <c r="AI17" s="1">
        <v>98</v>
      </c>
      <c r="AJ17" s="1" t="s">
        <v>170</v>
      </c>
      <c r="AK17" s="1" t="s">
        <v>171</v>
      </c>
      <c r="AL17" s="1">
        <v>107</v>
      </c>
      <c r="AM17" s="1">
        <v>24</v>
      </c>
      <c r="AN17" s="1">
        <v>50</v>
      </c>
      <c r="AO17" s="1">
        <v>54</v>
      </c>
      <c r="AP17" s="1">
        <v>57</v>
      </c>
      <c r="AQ17" s="1">
        <v>16</v>
      </c>
      <c r="AR17" s="1">
        <v>9</v>
      </c>
      <c r="AS17" s="1">
        <v>39</v>
      </c>
      <c r="AT17" s="1">
        <v>91</v>
      </c>
      <c r="AU17" s="1">
        <v>0.6</v>
      </c>
      <c r="AV17" s="1">
        <v>44</v>
      </c>
      <c r="AW17" s="1">
        <v>90</v>
      </c>
      <c r="AX17" s="1">
        <v>74</v>
      </c>
      <c r="AY17" s="1">
        <v>51</v>
      </c>
      <c r="AZ17" s="1">
        <v>10</v>
      </c>
      <c r="BA17" s="1">
        <v>119</v>
      </c>
      <c r="BB17" s="1">
        <v>50</v>
      </c>
      <c r="BC17" s="1">
        <v>11</v>
      </c>
      <c r="BD17" s="1">
        <v>0.28000000000000003</v>
      </c>
      <c r="BE17" s="1">
        <v>50</v>
      </c>
      <c r="BF17" s="1">
        <v>17</v>
      </c>
      <c r="BG17" s="1">
        <v>1.74</v>
      </c>
      <c r="BH17" s="1">
        <v>13</v>
      </c>
      <c r="BI17" s="1">
        <v>74</v>
      </c>
      <c r="BJ17" s="1">
        <v>23</v>
      </c>
      <c r="BK17" s="1">
        <v>13</v>
      </c>
      <c r="BL17" s="1">
        <v>72</v>
      </c>
      <c r="BM17" s="1">
        <v>8</v>
      </c>
      <c r="BN17" s="1">
        <v>6</v>
      </c>
      <c r="BO17" s="1">
        <v>76</v>
      </c>
      <c r="BP17" s="1">
        <v>11</v>
      </c>
      <c r="BQ17" s="1">
        <v>0</v>
      </c>
      <c r="BR17" s="1">
        <v>53</v>
      </c>
      <c r="BS17" s="1">
        <v>4</v>
      </c>
      <c r="BT17" s="1">
        <v>18</v>
      </c>
      <c r="BU17" s="1">
        <v>93</v>
      </c>
      <c r="BV17" s="1">
        <v>16</v>
      </c>
      <c r="BW17" s="1">
        <v>28</v>
      </c>
      <c r="BX17" s="1">
        <v>29</v>
      </c>
      <c r="BY17" s="1">
        <v>0.74</v>
      </c>
      <c r="BZ17" s="1">
        <v>34</v>
      </c>
      <c r="CA17" s="1">
        <v>6</v>
      </c>
      <c r="CB17" s="1">
        <v>0.14000000000000001</v>
      </c>
      <c r="CC17" s="1">
        <v>28</v>
      </c>
      <c r="CD17" s="1">
        <v>86</v>
      </c>
      <c r="CE17" s="1">
        <v>28</v>
      </c>
      <c r="CF17" s="1">
        <v>35</v>
      </c>
      <c r="CG17" s="1">
        <v>34</v>
      </c>
      <c r="CH17" s="1">
        <v>0.03</v>
      </c>
      <c r="CI17" s="1">
        <v>33</v>
      </c>
      <c r="CJ17" s="1">
        <v>73</v>
      </c>
      <c r="CK17" s="1">
        <v>0.03</v>
      </c>
      <c r="CL17" s="1">
        <v>29</v>
      </c>
      <c r="CM17" s="1">
        <v>69</v>
      </c>
      <c r="CN17" s="1">
        <v>4309459</v>
      </c>
      <c r="CO17" s="1" t="s">
        <v>344</v>
      </c>
      <c r="CP17" s="1">
        <v>3774463</v>
      </c>
      <c r="CQ17" s="1" t="s">
        <v>345</v>
      </c>
      <c r="CR17" s="1" t="s">
        <v>307</v>
      </c>
      <c r="CS17" s="1">
        <v>3774465</v>
      </c>
      <c r="CT17" s="1" t="s">
        <v>172</v>
      </c>
      <c r="CU17" s="1">
        <v>1699372</v>
      </c>
      <c r="CV17" s="1" t="s">
        <v>346</v>
      </c>
      <c r="CW17" s="1">
        <v>3494132</v>
      </c>
      <c r="CX17" s="1" t="s">
        <v>196</v>
      </c>
      <c r="CY17" s="1">
        <v>1646592</v>
      </c>
      <c r="CZ17" s="1" t="s">
        <v>309</v>
      </c>
      <c r="DA17" s="1">
        <v>1549933</v>
      </c>
      <c r="DB17" s="1" t="s">
        <v>175</v>
      </c>
      <c r="DC17" s="1">
        <v>1646597</v>
      </c>
      <c r="DD17" s="1" t="s">
        <v>176</v>
      </c>
      <c r="DE17" s="1">
        <v>1450394</v>
      </c>
      <c r="DF17" s="1" t="s">
        <v>347</v>
      </c>
      <c r="DG17" s="1">
        <v>1077424</v>
      </c>
      <c r="DH17" s="1" t="s">
        <v>348</v>
      </c>
      <c r="DI17" s="1">
        <v>1652360</v>
      </c>
      <c r="DJ17" s="1" t="s">
        <v>200</v>
      </c>
      <c r="DK17" s="1">
        <v>1378528</v>
      </c>
      <c r="DL17" s="1" t="s">
        <v>201</v>
      </c>
      <c r="DM17" s="1">
        <v>1361141</v>
      </c>
      <c r="DN17" s="1" t="s">
        <v>349</v>
      </c>
      <c r="DO17" s="1">
        <v>1486574</v>
      </c>
      <c r="DP17" s="1" t="s">
        <v>350</v>
      </c>
      <c r="DQ17" s="1" t="s">
        <v>187</v>
      </c>
    </row>
    <row r="18" spans="1:121" x14ac:dyDescent="0.3">
      <c r="A18" t="str">
        <f t="shared" si="0"/>
        <v>L073</v>
      </c>
      <c r="C18" s="1" t="s">
        <v>6</v>
      </c>
      <c r="F18" s="1" t="s">
        <v>6</v>
      </c>
      <c r="I18" s="1" t="s">
        <v>167</v>
      </c>
      <c r="M18" s="1">
        <v>76</v>
      </c>
      <c r="P18" s="1">
        <v>602</v>
      </c>
      <c r="R18" s="1">
        <v>1156</v>
      </c>
      <c r="AL18" s="1">
        <v>73</v>
      </c>
      <c r="AN18" s="1">
        <v>45</v>
      </c>
      <c r="AP18" s="1">
        <v>27</v>
      </c>
      <c r="AR18" s="1">
        <v>13</v>
      </c>
      <c r="AU18" s="1">
        <v>-2.1</v>
      </c>
      <c r="AX18" s="1">
        <v>71</v>
      </c>
      <c r="BA18" s="1">
        <v>108</v>
      </c>
      <c r="BJ18" s="1">
        <v>26</v>
      </c>
      <c r="BP18" s="1">
        <v>12</v>
      </c>
      <c r="BV18" s="1">
        <v>13</v>
      </c>
      <c r="BW18" s="1">
        <v>13</v>
      </c>
      <c r="BX18" s="1">
        <v>67</v>
      </c>
      <c r="BY18" s="1">
        <v>0.57999999999999996</v>
      </c>
      <c r="CH18" s="1">
        <v>0.52</v>
      </c>
    </row>
    <row r="20" spans="1:121" customForma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C56C0-2FD9-4E4F-BED6-120F2C132EF1}">
  <dimension ref="A1:AJ21"/>
  <sheetViews>
    <sheetView workbookViewId="0">
      <selection activeCell="D5" sqref="A1:AJ19"/>
    </sheetView>
  </sheetViews>
  <sheetFormatPr defaultColWidth="9.109375" defaultRowHeight="19.5" customHeight="1" x14ac:dyDescent="0.3"/>
  <cols>
    <col min="1" max="2" width="9.109375" style="1"/>
    <col min="3" max="3" width="0" style="1" hidden="1" customWidth="1"/>
    <col min="4" max="4" width="12.88671875" style="1" customWidth="1"/>
    <col min="5" max="5" width="23.109375" style="1" customWidth="1"/>
    <col min="6" max="6" width="13.5546875" style="1" hidden="1" customWidth="1"/>
    <col min="7" max="7" width="3.6640625" style="1" bestFit="1" customWidth="1"/>
    <col min="8" max="8" width="6.109375" style="1" bestFit="1" customWidth="1"/>
    <col min="9" max="9" width="5.5546875" style="1" bestFit="1" customWidth="1"/>
    <col min="10" max="23" width="0" style="1" hidden="1" customWidth="1"/>
    <col min="24" max="24" width="5" style="1" bestFit="1" customWidth="1"/>
    <col min="25" max="25" width="4" style="1" bestFit="1" customWidth="1"/>
    <col min="26" max="26" width="3.6640625" style="1" bestFit="1" customWidth="1"/>
    <col min="27" max="27" width="4.109375" style="1" bestFit="1" customWidth="1"/>
    <col min="28" max="28" width="4.6640625" style="1" bestFit="1" customWidth="1"/>
    <col min="29" max="29" width="4.109375" style="1" bestFit="1" customWidth="1"/>
    <col min="30" max="30" width="4" style="1" bestFit="1" customWidth="1"/>
    <col min="31" max="31" width="4.88671875" style="1" bestFit="1" customWidth="1"/>
    <col min="32" max="32" width="4.33203125" style="1" bestFit="1" customWidth="1"/>
    <col min="33" max="33" width="4.5546875" style="1" bestFit="1" customWidth="1"/>
    <col min="34" max="34" width="5.5546875" style="1" bestFit="1" customWidth="1"/>
    <col min="35" max="35" width="5.6640625" style="1" bestFit="1" customWidth="1"/>
    <col min="36" max="36" width="26.88671875" style="1" hidden="1" customWidth="1"/>
    <col min="37" max="37" width="28.33203125" style="1" customWidth="1"/>
    <col min="38" max="38" width="32.33203125" style="1" customWidth="1"/>
    <col min="39" max="16384" width="9.109375" style="1"/>
  </cols>
  <sheetData>
    <row r="1" spans="1:36" s="2" customFormat="1" ht="14.4" x14ac:dyDescent="0.3">
      <c r="B1" s="2" t="s">
        <v>351</v>
      </c>
      <c r="C1" s="2" t="s">
        <v>352</v>
      </c>
      <c r="D1" s="2" t="s">
        <v>353</v>
      </c>
      <c r="E1" s="2" t="s">
        <v>133</v>
      </c>
      <c r="F1" s="2" t="s">
        <v>354</v>
      </c>
      <c r="G1" s="2" t="s">
        <v>55</v>
      </c>
      <c r="H1" s="2" t="s">
        <v>58</v>
      </c>
      <c r="I1" s="2" t="s">
        <v>60</v>
      </c>
      <c r="J1" s="2" t="s">
        <v>66</v>
      </c>
      <c r="K1" s="2" t="s">
        <v>67</v>
      </c>
      <c r="L1" s="2" t="s">
        <v>68</v>
      </c>
      <c r="M1" s="2" t="s">
        <v>69</v>
      </c>
      <c r="N1" s="2" t="s">
        <v>70</v>
      </c>
      <c r="O1" s="2" t="s">
        <v>71</v>
      </c>
      <c r="P1" s="2" t="s">
        <v>72</v>
      </c>
      <c r="Q1" s="2" t="s">
        <v>73</v>
      </c>
      <c r="R1" s="2" t="s">
        <v>74</v>
      </c>
      <c r="S1" s="2" t="s">
        <v>75</v>
      </c>
      <c r="T1" s="2" t="s">
        <v>76</v>
      </c>
      <c r="U1" s="2" t="s">
        <v>77</v>
      </c>
      <c r="V1" s="2" t="s">
        <v>78</v>
      </c>
      <c r="W1" s="2" t="s">
        <v>79</v>
      </c>
      <c r="X1" s="2" t="s">
        <v>25</v>
      </c>
      <c r="Y1" s="2" t="s">
        <v>355</v>
      </c>
      <c r="Z1" s="2" t="s">
        <v>356</v>
      </c>
      <c r="AA1" s="2" t="s">
        <v>357</v>
      </c>
      <c r="AB1" s="2" t="s">
        <v>55</v>
      </c>
      <c r="AC1" s="2" t="s">
        <v>358</v>
      </c>
      <c r="AD1" s="2" t="s">
        <v>359</v>
      </c>
      <c r="AE1" s="2" t="s">
        <v>360</v>
      </c>
      <c r="AF1" s="2" t="s">
        <v>361</v>
      </c>
      <c r="AG1" s="2" t="s">
        <v>362</v>
      </c>
      <c r="AH1" s="2" t="s">
        <v>363</v>
      </c>
      <c r="AI1" s="2" t="s">
        <v>364</v>
      </c>
      <c r="AJ1" s="2" t="s">
        <v>136</v>
      </c>
    </row>
    <row r="2" spans="1:36" s="2" customFormat="1" ht="14.4" x14ac:dyDescent="0.3">
      <c r="A2" s="2" t="s">
        <v>365</v>
      </c>
      <c r="D2" s="2" t="s">
        <v>366</v>
      </c>
    </row>
    <row r="3" spans="1:36" s="2" customFormat="1" ht="14.4" x14ac:dyDescent="0.3">
      <c r="A3" s="4" t="str">
        <f>D3</f>
        <v>K202</v>
      </c>
      <c r="B3" s="1">
        <v>6250</v>
      </c>
      <c r="D3" s="1" t="s">
        <v>0</v>
      </c>
      <c r="E3" s="1" t="s">
        <v>326</v>
      </c>
      <c r="G3" s="1">
        <v>81</v>
      </c>
      <c r="H3" s="1">
        <v>574</v>
      </c>
      <c r="I3" s="1">
        <v>1021</v>
      </c>
      <c r="X3" s="1">
        <v>77</v>
      </c>
      <c r="Y3" s="1">
        <v>39</v>
      </c>
      <c r="Z3" s="1">
        <v>38</v>
      </c>
      <c r="AA3" s="1">
        <v>14</v>
      </c>
      <c r="AB3" s="1">
        <v>-1.8</v>
      </c>
      <c r="AC3" s="1">
        <v>69</v>
      </c>
      <c r="AD3" s="1">
        <v>113</v>
      </c>
      <c r="AE3" s="1">
        <v>23</v>
      </c>
      <c r="AF3" s="1">
        <v>11</v>
      </c>
      <c r="AG3" s="1">
        <v>13</v>
      </c>
      <c r="AH3" s="1">
        <v>0.55000000000000004</v>
      </c>
      <c r="AI3" s="1">
        <v>-0.09</v>
      </c>
    </row>
    <row r="4" spans="1:36" s="2" customFormat="1" ht="14.4" x14ac:dyDescent="0.3">
      <c r="A4" s="4" t="str">
        <f t="shared" ref="A4:A19" si="0">D4</f>
        <v>K205</v>
      </c>
      <c r="B4" s="1">
        <v>7000</v>
      </c>
      <c r="D4" s="1" t="s">
        <v>1</v>
      </c>
      <c r="E4" s="1" t="s">
        <v>326</v>
      </c>
      <c r="G4" s="1">
        <v>89</v>
      </c>
      <c r="H4" s="1">
        <v>581</v>
      </c>
      <c r="I4" s="1">
        <v>1045</v>
      </c>
      <c r="X4" s="1">
        <v>90</v>
      </c>
      <c r="Y4" s="1">
        <v>42</v>
      </c>
      <c r="Z4" s="1">
        <v>48</v>
      </c>
      <c r="AA4" s="1">
        <v>8</v>
      </c>
      <c r="AB4" s="1">
        <v>1.4</v>
      </c>
      <c r="AC4" s="1">
        <v>77</v>
      </c>
      <c r="AD4" s="1">
        <v>120</v>
      </c>
      <c r="AE4" s="1">
        <v>24</v>
      </c>
      <c r="AF4" s="1">
        <v>11</v>
      </c>
      <c r="AG4" s="1">
        <v>15</v>
      </c>
      <c r="AH4" s="1">
        <v>0.67</v>
      </c>
      <c r="AI4" s="1">
        <v>0.18</v>
      </c>
    </row>
    <row r="5" spans="1:36" s="2" customFormat="1" ht="14.4" x14ac:dyDescent="0.3">
      <c r="A5" s="4" t="str">
        <f t="shared" si="0"/>
        <v>K209</v>
      </c>
      <c r="B5" s="1">
        <v>5500</v>
      </c>
      <c r="D5" s="1" t="s">
        <v>2</v>
      </c>
      <c r="E5" s="1" t="s">
        <v>344</v>
      </c>
      <c r="G5" s="1">
        <v>85</v>
      </c>
      <c r="H5" s="1">
        <v>525</v>
      </c>
      <c r="I5" s="1">
        <v>963</v>
      </c>
      <c r="X5" s="1">
        <v>107</v>
      </c>
      <c r="Y5" s="1">
        <v>50</v>
      </c>
      <c r="Z5" s="1">
        <v>57</v>
      </c>
      <c r="AA5" s="1">
        <v>9</v>
      </c>
      <c r="AB5" s="1">
        <v>0.6</v>
      </c>
      <c r="AC5" s="1">
        <v>74</v>
      </c>
      <c r="AD5" s="1">
        <v>119</v>
      </c>
      <c r="AE5" s="1">
        <v>23</v>
      </c>
      <c r="AF5" s="1">
        <v>11</v>
      </c>
      <c r="AG5" s="1">
        <v>16</v>
      </c>
      <c r="AH5" s="1">
        <v>0.74</v>
      </c>
      <c r="AI5" s="1">
        <v>0.03</v>
      </c>
    </row>
    <row r="6" spans="1:36" s="2" customFormat="1" ht="14.4" x14ac:dyDescent="0.3">
      <c r="A6" s="4"/>
      <c r="B6" s="1"/>
      <c r="D6" s="2" t="s">
        <v>367</v>
      </c>
      <c r="E6" s="1"/>
      <c r="G6" s="1"/>
      <c r="H6" s="1"/>
      <c r="I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6" ht="14.4" x14ac:dyDescent="0.3">
      <c r="A7" s="4" t="str">
        <f t="shared" si="0"/>
        <v>L002</v>
      </c>
      <c r="B7" s="1">
        <v>4000</v>
      </c>
      <c r="C7" s="1">
        <v>4856098</v>
      </c>
      <c r="D7" s="1" t="s">
        <v>3</v>
      </c>
      <c r="E7" s="1" t="s">
        <v>172</v>
      </c>
      <c r="G7" s="1">
        <v>82</v>
      </c>
      <c r="H7" s="1">
        <v>603</v>
      </c>
      <c r="I7" s="1">
        <v>967</v>
      </c>
      <c r="X7" s="1">
        <v>37</v>
      </c>
      <c r="Y7" s="1">
        <v>9</v>
      </c>
      <c r="Z7" s="1">
        <v>28</v>
      </c>
      <c r="AA7" s="1">
        <v>10</v>
      </c>
      <c r="AB7" s="1">
        <v>-1</v>
      </c>
      <c r="AC7" s="1">
        <v>60</v>
      </c>
      <c r="AD7" s="1">
        <v>93</v>
      </c>
      <c r="AE7" s="1">
        <v>22</v>
      </c>
      <c r="AF7" s="1">
        <v>5</v>
      </c>
      <c r="AG7" s="1">
        <v>13</v>
      </c>
      <c r="AH7" s="1">
        <v>0.75</v>
      </c>
      <c r="AI7" s="1">
        <v>-0.36</v>
      </c>
    </row>
    <row r="8" spans="1:36" ht="14.4" x14ac:dyDescent="0.3">
      <c r="A8" s="4" t="str">
        <f t="shared" si="0"/>
        <v>L047</v>
      </c>
      <c r="B8" s="1">
        <v>7000</v>
      </c>
      <c r="C8" s="1">
        <v>4856996</v>
      </c>
      <c r="D8" s="1" t="s">
        <v>4</v>
      </c>
      <c r="E8" s="1" t="s">
        <v>191</v>
      </c>
      <c r="F8" s="1" t="s">
        <v>368</v>
      </c>
      <c r="G8" s="1">
        <v>83</v>
      </c>
      <c r="H8" s="1">
        <v>666</v>
      </c>
      <c r="I8" s="1">
        <v>1268</v>
      </c>
      <c r="O8" s="1">
        <v>102</v>
      </c>
      <c r="P8" s="1">
        <v>3.28</v>
      </c>
      <c r="Q8" s="1">
        <v>80</v>
      </c>
      <c r="R8" s="1">
        <v>13.95</v>
      </c>
      <c r="S8" s="1">
        <v>104</v>
      </c>
      <c r="T8" s="1">
        <v>0.23</v>
      </c>
      <c r="U8" s="1">
        <v>82</v>
      </c>
      <c r="V8" s="1" t="s">
        <v>170</v>
      </c>
      <c r="W8" s="1" t="s">
        <v>171</v>
      </c>
      <c r="X8" s="1">
        <v>75</v>
      </c>
      <c r="Y8" s="1">
        <v>22</v>
      </c>
      <c r="Z8" s="1">
        <v>53</v>
      </c>
      <c r="AA8" s="1">
        <v>9</v>
      </c>
      <c r="AB8" s="1">
        <v>-0.6</v>
      </c>
      <c r="AC8" s="1">
        <v>68</v>
      </c>
      <c r="AD8" s="1">
        <v>111</v>
      </c>
      <c r="AE8" s="1">
        <v>22</v>
      </c>
      <c r="AF8" s="1">
        <v>13</v>
      </c>
      <c r="AG8" s="1">
        <v>10</v>
      </c>
      <c r="AH8" s="1">
        <v>0.49</v>
      </c>
      <c r="AI8" s="1">
        <v>0.38</v>
      </c>
      <c r="AJ8" s="1" t="s">
        <v>193</v>
      </c>
    </row>
    <row r="9" spans="1:36" ht="14.4" x14ac:dyDescent="0.3">
      <c r="A9" s="4" t="str">
        <f t="shared" si="0"/>
        <v>L067</v>
      </c>
      <c r="B9" s="1">
        <v>6500</v>
      </c>
      <c r="C9" s="1">
        <v>4857146</v>
      </c>
      <c r="D9" s="1" t="s">
        <v>5</v>
      </c>
      <c r="E9" s="1" t="s">
        <v>207</v>
      </c>
      <c r="F9" s="1" t="s">
        <v>369</v>
      </c>
      <c r="G9" s="1">
        <v>75</v>
      </c>
      <c r="H9" s="1">
        <v>520</v>
      </c>
      <c r="I9" s="1">
        <v>1125</v>
      </c>
      <c r="O9" s="1">
        <v>96</v>
      </c>
      <c r="P9" s="1">
        <v>6.09</v>
      </c>
      <c r="Q9" s="1">
        <v>140</v>
      </c>
      <c r="R9" s="1">
        <v>12.23</v>
      </c>
      <c r="S9" s="1">
        <v>92</v>
      </c>
      <c r="T9" s="1">
        <v>0.28000000000000003</v>
      </c>
      <c r="U9" s="1">
        <v>104</v>
      </c>
      <c r="V9" s="1" t="s">
        <v>170</v>
      </c>
      <c r="W9" s="1" t="s">
        <v>171</v>
      </c>
      <c r="X9" s="1">
        <v>123</v>
      </c>
      <c r="Y9" s="1">
        <v>77</v>
      </c>
      <c r="Z9" s="1">
        <v>46</v>
      </c>
      <c r="AA9" s="5">
        <v>14</v>
      </c>
      <c r="AB9" s="1">
        <v>-1.2</v>
      </c>
      <c r="AC9" s="1">
        <v>63</v>
      </c>
      <c r="AD9" s="1">
        <v>102</v>
      </c>
      <c r="AE9" s="1">
        <v>22</v>
      </c>
      <c r="AF9" s="1">
        <v>12</v>
      </c>
      <c r="AG9" s="1">
        <v>18</v>
      </c>
      <c r="AH9" s="1">
        <v>0.8</v>
      </c>
      <c r="AI9" s="1">
        <v>-0.24</v>
      </c>
      <c r="AJ9" s="1" t="s">
        <v>370</v>
      </c>
    </row>
    <row r="10" spans="1:36" ht="14.4" x14ac:dyDescent="0.3">
      <c r="A10" s="4" t="str">
        <f t="shared" si="0"/>
        <v>L073</v>
      </c>
      <c r="B10" s="1">
        <v>4500</v>
      </c>
      <c r="D10" s="1" t="s">
        <v>6</v>
      </c>
      <c r="E10" s="1" t="s">
        <v>371</v>
      </c>
      <c r="G10" s="1">
        <v>76</v>
      </c>
      <c r="H10" s="1">
        <v>602</v>
      </c>
      <c r="I10" s="1">
        <v>1156</v>
      </c>
    </row>
    <row r="11" spans="1:36" ht="14.4" x14ac:dyDescent="0.3">
      <c r="A11" s="4" t="str">
        <f t="shared" si="0"/>
        <v>L076</v>
      </c>
      <c r="B11" s="1">
        <v>5500</v>
      </c>
      <c r="C11" s="1">
        <v>4857112</v>
      </c>
      <c r="D11" s="3" t="s">
        <v>7</v>
      </c>
      <c r="E11" s="3" t="s">
        <v>224</v>
      </c>
      <c r="F11" s="1" t="s">
        <v>372</v>
      </c>
      <c r="G11" s="1">
        <v>57</v>
      </c>
      <c r="H11" s="1">
        <v>655</v>
      </c>
      <c r="I11" s="1">
        <v>1184</v>
      </c>
      <c r="O11" s="1">
        <v>105</v>
      </c>
      <c r="P11" s="1">
        <v>3.09</v>
      </c>
      <c r="Q11" s="1">
        <v>76</v>
      </c>
      <c r="R11" s="1">
        <v>15.75</v>
      </c>
      <c r="S11" s="1">
        <v>118</v>
      </c>
      <c r="T11" s="1">
        <v>0.28000000000000003</v>
      </c>
      <c r="U11" s="1">
        <v>100</v>
      </c>
      <c r="V11" s="1" t="s">
        <v>170</v>
      </c>
      <c r="W11" s="1" t="s">
        <v>171</v>
      </c>
      <c r="X11" s="1">
        <v>126</v>
      </c>
      <c r="Y11" s="1">
        <v>117</v>
      </c>
      <c r="Z11" s="1">
        <v>8</v>
      </c>
      <c r="AA11" s="5">
        <v>18</v>
      </c>
      <c r="AB11" s="1">
        <v>-5.7</v>
      </c>
      <c r="AC11" s="1">
        <v>71</v>
      </c>
      <c r="AD11" s="1">
        <v>108</v>
      </c>
      <c r="AE11" s="1">
        <v>27</v>
      </c>
      <c r="AF11" s="1">
        <v>17</v>
      </c>
      <c r="AG11" s="1">
        <v>21</v>
      </c>
      <c r="AH11" s="1">
        <v>0.28000000000000003</v>
      </c>
      <c r="AI11" s="1">
        <v>0.6</v>
      </c>
      <c r="AJ11" s="1" t="s">
        <v>226</v>
      </c>
    </row>
    <row r="12" spans="1:36" ht="14.4" x14ac:dyDescent="0.3">
      <c r="A12" s="4" t="str">
        <f t="shared" si="0"/>
        <v>L105</v>
      </c>
      <c r="B12" s="1">
        <v>5500</v>
      </c>
      <c r="C12" s="1">
        <v>4857032</v>
      </c>
      <c r="D12" s="3" t="s">
        <v>8</v>
      </c>
      <c r="E12" s="3" t="s">
        <v>224</v>
      </c>
      <c r="G12" s="1">
        <v>81</v>
      </c>
      <c r="H12" s="1">
        <v>600</v>
      </c>
      <c r="I12" s="1">
        <v>1125</v>
      </c>
      <c r="O12" s="1">
        <v>99</v>
      </c>
      <c r="P12" s="1">
        <v>2.5499999999999998</v>
      </c>
      <c r="Q12" s="1">
        <v>62</v>
      </c>
      <c r="R12" s="1">
        <v>14.29</v>
      </c>
      <c r="S12" s="1">
        <v>107</v>
      </c>
      <c r="T12" s="1">
        <v>0.28000000000000003</v>
      </c>
      <c r="U12" s="1">
        <v>97</v>
      </c>
      <c r="V12" s="1" t="s">
        <v>170</v>
      </c>
      <c r="W12" s="1" t="s">
        <v>171</v>
      </c>
      <c r="X12" s="1">
        <v>63</v>
      </c>
      <c r="Y12" s="1">
        <v>58</v>
      </c>
      <c r="Z12" s="1">
        <v>5</v>
      </c>
      <c r="AA12" s="1">
        <v>11</v>
      </c>
      <c r="AB12" s="1">
        <v>0</v>
      </c>
      <c r="AC12" s="1">
        <v>71</v>
      </c>
      <c r="AD12" s="1">
        <v>110</v>
      </c>
      <c r="AE12" s="1">
        <v>22</v>
      </c>
      <c r="AF12" s="1">
        <v>14</v>
      </c>
      <c r="AG12" s="1">
        <v>15</v>
      </c>
      <c r="AH12" s="1">
        <v>0.19</v>
      </c>
      <c r="AI12" s="1">
        <v>0.56999999999999995</v>
      </c>
      <c r="AJ12" s="1" t="s">
        <v>242</v>
      </c>
    </row>
    <row r="13" spans="1:36" ht="14.4" x14ac:dyDescent="0.3">
      <c r="A13" s="4" t="str">
        <f t="shared" si="0"/>
        <v>L113</v>
      </c>
      <c r="B13" s="1">
        <v>5000</v>
      </c>
      <c r="C13" s="1">
        <v>4857106</v>
      </c>
      <c r="D13" s="3" t="s">
        <v>9</v>
      </c>
      <c r="E13" s="3" t="s">
        <v>262</v>
      </c>
      <c r="F13" s="1" t="s">
        <v>373</v>
      </c>
      <c r="G13" s="1">
        <v>64</v>
      </c>
      <c r="H13" s="1">
        <v>548</v>
      </c>
      <c r="I13" s="1">
        <v>1002</v>
      </c>
      <c r="O13" s="1">
        <v>99</v>
      </c>
      <c r="P13" s="1">
        <v>4.4800000000000004</v>
      </c>
      <c r="Q13" s="1">
        <v>109</v>
      </c>
      <c r="R13" s="1">
        <v>13.08</v>
      </c>
      <c r="S13" s="1">
        <v>98</v>
      </c>
      <c r="T13" s="1">
        <v>0.28999999999999998</v>
      </c>
      <c r="U13" s="1">
        <v>103</v>
      </c>
      <c r="V13" s="1" t="s">
        <v>170</v>
      </c>
      <c r="W13" s="1" t="s">
        <v>171</v>
      </c>
      <c r="X13" s="1">
        <v>93</v>
      </c>
      <c r="Y13" s="1">
        <v>66</v>
      </c>
      <c r="Z13" s="1">
        <v>27</v>
      </c>
      <c r="AA13" s="5">
        <v>18</v>
      </c>
      <c r="AB13" s="1">
        <v>-5.5</v>
      </c>
      <c r="AC13" s="1">
        <v>55</v>
      </c>
      <c r="AD13" s="1">
        <v>89</v>
      </c>
      <c r="AE13" s="1">
        <v>24</v>
      </c>
      <c r="AF13" s="1">
        <v>11</v>
      </c>
      <c r="AG13" s="1">
        <v>16</v>
      </c>
      <c r="AH13" s="1">
        <v>0.62</v>
      </c>
      <c r="AI13" s="1">
        <v>0.05</v>
      </c>
      <c r="AJ13" s="1" t="s">
        <v>264</v>
      </c>
    </row>
    <row r="14" spans="1:36" ht="14.4" x14ac:dyDescent="0.3">
      <c r="A14" s="4" t="str">
        <f t="shared" si="0"/>
        <v>L125</v>
      </c>
      <c r="B14" s="1">
        <v>5500</v>
      </c>
      <c r="C14" s="1">
        <v>4857198</v>
      </c>
      <c r="D14" s="1" t="s">
        <v>10</v>
      </c>
      <c r="E14" s="1" t="s">
        <v>207</v>
      </c>
      <c r="G14" s="1">
        <v>59</v>
      </c>
      <c r="H14" s="1">
        <v>579</v>
      </c>
      <c r="I14" s="1">
        <v>1171</v>
      </c>
      <c r="O14" s="1">
        <v>101</v>
      </c>
      <c r="P14" s="1">
        <v>4.97</v>
      </c>
      <c r="Q14" s="1">
        <v>114</v>
      </c>
      <c r="R14" s="1">
        <v>12.59</v>
      </c>
      <c r="S14" s="1">
        <v>95</v>
      </c>
      <c r="T14" s="1">
        <v>0.21</v>
      </c>
      <c r="U14" s="1">
        <v>76</v>
      </c>
      <c r="V14" s="1" t="s">
        <v>170</v>
      </c>
      <c r="W14" s="1" t="s">
        <v>171</v>
      </c>
      <c r="X14" s="1">
        <v>70</v>
      </c>
      <c r="Y14" s="1">
        <v>60</v>
      </c>
      <c r="Z14" s="1">
        <v>10</v>
      </c>
      <c r="AA14" s="5">
        <v>19</v>
      </c>
      <c r="AB14" s="1">
        <v>-4</v>
      </c>
      <c r="AC14" s="1">
        <v>69</v>
      </c>
      <c r="AD14" s="1">
        <v>106</v>
      </c>
      <c r="AE14" s="1">
        <v>24</v>
      </c>
      <c r="AF14" s="1">
        <v>13</v>
      </c>
      <c r="AG14" s="1">
        <v>16</v>
      </c>
      <c r="AH14" s="1">
        <v>0.69</v>
      </c>
      <c r="AI14" s="1">
        <v>-0.28999999999999998</v>
      </c>
      <c r="AJ14" s="1" t="s">
        <v>374</v>
      </c>
    </row>
    <row r="15" spans="1:36" ht="14.4" x14ac:dyDescent="0.3">
      <c r="A15" s="4" t="str">
        <f t="shared" si="0"/>
        <v>L131</v>
      </c>
      <c r="B15" s="1">
        <v>6000</v>
      </c>
      <c r="C15" s="1">
        <v>4857082</v>
      </c>
      <c r="D15" s="1" t="s">
        <v>11</v>
      </c>
      <c r="E15" s="1" t="s">
        <v>251</v>
      </c>
      <c r="G15" s="1">
        <v>84</v>
      </c>
      <c r="H15" s="1">
        <v>621</v>
      </c>
      <c r="I15" s="1">
        <v>1243</v>
      </c>
      <c r="O15" s="1">
        <v>101</v>
      </c>
      <c r="P15" s="1">
        <v>4.55</v>
      </c>
      <c r="Q15" s="1">
        <v>111</v>
      </c>
      <c r="R15" s="1">
        <v>11.32</v>
      </c>
      <c r="S15" s="1">
        <v>85</v>
      </c>
      <c r="T15" s="1">
        <v>0.31</v>
      </c>
      <c r="U15" s="1">
        <v>109</v>
      </c>
      <c r="V15" s="1" t="s">
        <v>170</v>
      </c>
      <c r="W15" s="1" t="s">
        <v>171</v>
      </c>
      <c r="X15" s="1">
        <v>87</v>
      </c>
      <c r="Y15" s="1">
        <v>59</v>
      </c>
      <c r="Z15" s="1">
        <v>28</v>
      </c>
      <c r="AA15" s="1">
        <v>9</v>
      </c>
      <c r="AB15" s="1">
        <v>0.6</v>
      </c>
      <c r="AC15" s="1">
        <v>73</v>
      </c>
      <c r="AD15" s="1">
        <v>116</v>
      </c>
      <c r="AE15" s="1">
        <v>26</v>
      </c>
      <c r="AF15" s="1">
        <v>11</v>
      </c>
      <c r="AG15" s="1">
        <v>19</v>
      </c>
      <c r="AH15" s="1">
        <v>0.44</v>
      </c>
      <c r="AI15" s="1">
        <v>0.03</v>
      </c>
      <c r="AJ15" s="1" t="s">
        <v>282</v>
      </c>
    </row>
    <row r="16" spans="1:36" ht="14.4" x14ac:dyDescent="0.3">
      <c r="A16" s="4" t="str">
        <f t="shared" si="0"/>
        <v>L142</v>
      </c>
      <c r="B16" s="1">
        <v>5500</v>
      </c>
      <c r="C16" s="1">
        <v>4856974</v>
      </c>
      <c r="D16" s="1" t="s">
        <v>12</v>
      </c>
      <c r="E16" s="1" t="s">
        <v>290</v>
      </c>
      <c r="G16" s="1">
        <v>82</v>
      </c>
      <c r="H16" s="1">
        <v>695</v>
      </c>
      <c r="I16" s="1">
        <v>1176</v>
      </c>
      <c r="O16" s="1">
        <v>103</v>
      </c>
      <c r="P16" s="1">
        <v>3.77</v>
      </c>
      <c r="Q16" s="1">
        <v>92</v>
      </c>
      <c r="R16" s="1">
        <v>13.7</v>
      </c>
      <c r="S16" s="1">
        <v>102</v>
      </c>
      <c r="T16" s="1">
        <v>0.28999999999999998</v>
      </c>
      <c r="U16" s="1">
        <v>102</v>
      </c>
      <c r="V16" s="1" t="s">
        <v>170</v>
      </c>
      <c r="W16" s="1" t="s">
        <v>171</v>
      </c>
      <c r="X16" s="1">
        <v>49</v>
      </c>
      <c r="Y16" s="1">
        <v>58</v>
      </c>
      <c r="Z16" s="1">
        <v>-9</v>
      </c>
      <c r="AA16" s="1">
        <v>13</v>
      </c>
      <c r="AB16" s="1">
        <v>-3.5</v>
      </c>
      <c r="AC16" s="1">
        <v>70</v>
      </c>
      <c r="AD16" s="1">
        <v>108</v>
      </c>
      <c r="AE16" s="1">
        <v>28</v>
      </c>
      <c r="AF16" s="1">
        <v>13</v>
      </c>
      <c r="AG16" s="1">
        <v>15</v>
      </c>
      <c r="AH16" s="1">
        <v>0.35</v>
      </c>
      <c r="AI16" s="1">
        <v>-0.01</v>
      </c>
      <c r="AJ16" s="1" t="s">
        <v>292</v>
      </c>
    </row>
    <row r="17" spans="1:36" ht="14.4" x14ac:dyDescent="0.3">
      <c r="A17" s="4" t="str">
        <f t="shared" si="0"/>
        <v>L154</v>
      </c>
      <c r="B17" s="1">
        <v>5500</v>
      </c>
      <c r="C17" s="1">
        <v>4857108</v>
      </c>
      <c r="D17" s="1" t="s">
        <v>13</v>
      </c>
      <c r="E17" s="1" t="s">
        <v>304</v>
      </c>
      <c r="G17" s="1">
        <v>66</v>
      </c>
      <c r="H17" s="1">
        <v>584</v>
      </c>
      <c r="I17" s="1">
        <v>1100</v>
      </c>
      <c r="O17" s="1">
        <v>97</v>
      </c>
      <c r="P17" s="1">
        <v>4.34</v>
      </c>
      <c r="Q17" s="1">
        <v>106</v>
      </c>
      <c r="R17" s="1">
        <v>12.98</v>
      </c>
      <c r="S17" s="1">
        <v>104</v>
      </c>
      <c r="T17" s="1">
        <v>0.2</v>
      </c>
      <c r="U17" s="1">
        <v>86</v>
      </c>
      <c r="V17" s="1" t="s">
        <v>170</v>
      </c>
      <c r="W17" s="1" t="s">
        <v>171</v>
      </c>
      <c r="X17" s="1">
        <v>87</v>
      </c>
      <c r="Y17" s="1">
        <v>59</v>
      </c>
      <c r="Z17" s="1">
        <v>29</v>
      </c>
      <c r="AA17" s="5">
        <v>17</v>
      </c>
      <c r="AB17" s="1">
        <v>-2.2999999999999998</v>
      </c>
      <c r="AC17" s="1">
        <v>74</v>
      </c>
      <c r="AD17" s="1">
        <v>111</v>
      </c>
      <c r="AE17" s="1">
        <v>27</v>
      </c>
      <c r="AF17" s="1">
        <v>11</v>
      </c>
      <c r="AG17" s="1">
        <v>15</v>
      </c>
      <c r="AH17" s="1">
        <v>0.53</v>
      </c>
      <c r="AI17" s="1">
        <v>0.04</v>
      </c>
      <c r="AJ17" s="1" t="s">
        <v>306</v>
      </c>
    </row>
    <row r="18" spans="1:36" ht="14.4" x14ac:dyDescent="0.3">
      <c r="A18" s="4" t="str">
        <f t="shared" si="0"/>
        <v>L170</v>
      </c>
      <c r="B18" s="1">
        <v>7000</v>
      </c>
      <c r="C18" s="1">
        <v>4857020</v>
      </c>
      <c r="D18" s="1" t="s">
        <v>14</v>
      </c>
      <c r="E18" s="1" t="s">
        <v>304</v>
      </c>
      <c r="G18" s="1">
        <v>78</v>
      </c>
      <c r="H18" s="1">
        <v>724</v>
      </c>
      <c r="I18" s="1">
        <v>1274</v>
      </c>
      <c r="O18" s="1">
        <v>97</v>
      </c>
      <c r="P18" s="1">
        <v>4.04</v>
      </c>
      <c r="Q18" s="1">
        <v>94</v>
      </c>
      <c r="R18" s="1">
        <v>13.11</v>
      </c>
      <c r="S18" s="1">
        <v>98</v>
      </c>
      <c r="T18" s="1">
        <v>0.24</v>
      </c>
      <c r="U18" s="1">
        <v>70</v>
      </c>
      <c r="V18" s="1" t="s">
        <v>170</v>
      </c>
      <c r="W18" s="1" t="s">
        <v>171</v>
      </c>
      <c r="X18" s="1">
        <v>70</v>
      </c>
      <c r="Y18" s="1">
        <v>35</v>
      </c>
      <c r="Z18" s="1">
        <v>35</v>
      </c>
      <c r="AA18" s="1">
        <v>15</v>
      </c>
      <c r="AB18" s="1">
        <v>-0.7</v>
      </c>
      <c r="AC18" s="1">
        <v>81</v>
      </c>
      <c r="AD18" s="1">
        <v>122</v>
      </c>
      <c r="AE18" s="1">
        <v>25</v>
      </c>
      <c r="AF18" s="1">
        <v>13</v>
      </c>
      <c r="AG18" s="1">
        <v>11</v>
      </c>
      <c r="AH18" s="1">
        <v>0.52</v>
      </c>
      <c r="AI18" s="1">
        <v>0.18</v>
      </c>
      <c r="AJ18" s="1" t="s">
        <v>317</v>
      </c>
    </row>
    <row r="19" spans="1:36" ht="14.4" x14ac:dyDescent="0.3">
      <c r="A19" s="4" t="str">
        <f t="shared" si="0"/>
        <v>L179</v>
      </c>
      <c r="B19" s="1">
        <v>5500</v>
      </c>
      <c r="C19" s="1">
        <v>4857102</v>
      </c>
      <c r="D19" s="1" t="s">
        <v>15</v>
      </c>
      <c r="E19" s="1" t="s">
        <v>251</v>
      </c>
      <c r="F19" s="1" t="s">
        <v>375</v>
      </c>
      <c r="G19" s="1">
        <v>59</v>
      </c>
      <c r="H19" s="1">
        <v>665</v>
      </c>
      <c r="I19" s="1">
        <v>1136</v>
      </c>
      <c r="O19" s="1">
        <v>101</v>
      </c>
      <c r="P19" s="1">
        <v>3.43</v>
      </c>
      <c r="Q19" s="1">
        <v>80</v>
      </c>
      <c r="R19" s="1">
        <v>12.95</v>
      </c>
      <c r="S19" s="1">
        <v>97</v>
      </c>
      <c r="T19" s="1">
        <v>0.51</v>
      </c>
      <c r="U19" s="1">
        <v>146</v>
      </c>
      <c r="V19" s="1" t="s">
        <v>170</v>
      </c>
      <c r="W19" s="1" t="s">
        <v>171</v>
      </c>
      <c r="X19" s="1">
        <v>48</v>
      </c>
      <c r="Y19" s="1">
        <v>53</v>
      </c>
      <c r="Z19" s="1">
        <v>-5</v>
      </c>
      <c r="AA19" s="5">
        <v>17</v>
      </c>
      <c r="AB19" s="1">
        <v>-3.6</v>
      </c>
      <c r="AC19" s="1">
        <v>62</v>
      </c>
      <c r="AD19" s="1">
        <v>93</v>
      </c>
      <c r="AE19" s="1">
        <v>28</v>
      </c>
      <c r="AF19" s="1">
        <v>12</v>
      </c>
      <c r="AG19" s="1">
        <v>14</v>
      </c>
      <c r="AH19" s="1">
        <v>0.27</v>
      </c>
      <c r="AI19" s="1">
        <v>-0.06</v>
      </c>
      <c r="AJ19" s="1" t="s">
        <v>323</v>
      </c>
    </row>
    <row r="21" spans="1:36" ht="14.4" x14ac:dyDescent="0.3">
      <c r="B21" s="1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KCC For Print</vt:lpstr>
      <vt:lpstr>EPDs</vt:lpstr>
      <vt:lpstr>Prices</vt:lpstr>
      <vt:lpstr>EPDs</vt:lpstr>
      <vt:lpstr>Prices</vt:lpstr>
      <vt:lpstr>'KCC For Print'!Print_Titles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 Downey</dc:creator>
  <cp:lastModifiedBy>Barb Downey</cp:lastModifiedBy>
  <cp:lastPrinted>2024-04-13T17:32:43Z</cp:lastPrinted>
  <dcterms:created xsi:type="dcterms:W3CDTF">2024-04-13T16:33:25Z</dcterms:created>
  <dcterms:modified xsi:type="dcterms:W3CDTF">2024-04-13T17:35:55Z</dcterms:modified>
</cp:coreProperties>
</file>